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640" firstSheet="1" activeTab="1"/>
  </bookViews>
  <sheets>
    <sheet name="Foglio1" sheetId="1" state="hidden" r:id="rId1"/>
    <sheet name="statistica" sheetId="2" r:id="rId2"/>
    <sheet name="statistica1" sheetId="3" r:id="rId3"/>
  </sheets>
  <definedNames>
    <definedName name="_xlnm.Print_Area" localSheetId="1">'statistica'!$A$1:$N$39</definedName>
    <definedName name="_xlnm.Print_Area" localSheetId="2">'statistica1'!$A$1:$N$29</definedName>
  </definedNames>
  <calcPr fullCalcOnLoad="1"/>
</workbook>
</file>

<file path=xl/sharedStrings.xml><?xml version="1.0" encoding="utf-8"?>
<sst xmlns="http://schemas.openxmlformats.org/spreadsheetml/2006/main" count="140" uniqueCount="88">
  <si>
    <t>Piemonte</t>
  </si>
  <si>
    <t>voti si</t>
  </si>
  <si>
    <t>voti no</t>
  </si>
  <si>
    <t>% no</t>
  </si>
  <si>
    <t>% si</t>
  </si>
  <si>
    <t>Regione</t>
  </si>
  <si>
    <t>Valle D'Aosta</t>
  </si>
  <si>
    <t>Lombardia</t>
  </si>
  <si>
    <t>Veneto</t>
  </si>
  <si>
    <t>totale</t>
  </si>
  <si>
    <t>%</t>
  </si>
  <si>
    <t>Liguria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</si>
  <si>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</si>
  <si>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</si>
  <si>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</si>
  <si>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</si>
  <si>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</si>
  <si>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</si>
  <si>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</si>
  <si>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</si>
  <si>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</si>
  <si>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</si>
  <si>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elettori</t>
  </si>
  <si>
    <t>Sicilia</t>
  </si>
  <si>
    <t>Sardegna</t>
  </si>
  <si>
    <t>Elettori</t>
  </si>
  <si>
    <t>totale Italia</t>
  </si>
  <si>
    <t>totale Estero</t>
  </si>
  <si>
    <t>totale Italia+Estero</t>
  </si>
  <si>
    <t>votanti</t>
  </si>
  <si>
    <t>schede</t>
  </si>
  <si>
    <t>bianche</t>
  </si>
  <si>
    <t>nulle</t>
  </si>
  <si>
    <t>voti</t>
  </si>
  <si>
    <t>SI</t>
  </si>
  <si>
    <t>NO</t>
  </si>
  <si>
    <t>schede non</t>
  </si>
  <si>
    <t>assegnate</t>
  </si>
  <si>
    <t>non assegnate</t>
  </si>
  <si>
    <t>Abitanti</t>
  </si>
  <si>
    <t>affluenza</t>
  </si>
  <si>
    <t>sez</t>
  </si>
  <si>
    <t>% SI</t>
  </si>
  <si>
    <t>% NO</t>
  </si>
  <si>
    <t>Emilia Romagna</t>
  </si>
  <si>
    <t>Friuli Venezia Giulia</t>
  </si>
  <si>
    <t>Trentino Alto Adige</t>
  </si>
  <si>
    <t>una</t>
  </si>
  <si>
    <t>zero</t>
  </si>
  <si>
    <t>(zero)</t>
  </si>
  <si>
    <t>((zero))</t>
  </si>
  <si>
    <t>numero</t>
  </si>
  <si>
    <t xml:space="preserve"> SI</t>
  </si>
  <si>
    <t xml:space="preserve"> NO</t>
  </si>
  <si>
    <t>Filtra</t>
  </si>
  <si>
    <t xml:space="preserve"> la Regione</t>
  </si>
  <si>
    <t>contestate e</t>
  </si>
  <si>
    <t>VOTO SI</t>
  </si>
  <si>
    <t>VOTO NO</t>
  </si>
  <si>
    <t>BIANCHE</t>
  </si>
  <si>
    <t>NULLE</t>
  </si>
  <si>
    <t>NON ASSEGN</t>
  </si>
  <si>
    <t>tot votanti</t>
  </si>
  <si>
    <t>Statistica  referendum trivelle 17/04/2016</t>
  </si>
  <si>
    <t>Statistica referendum trivelle 17/04/2016 con visualizzazione Regione per Regione, Estero, Estero + Italia</t>
  </si>
  <si>
    <t>non</t>
  </si>
  <si>
    <t xml:space="preserve">non </t>
  </si>
  <si>
    <t>non votanti</t>
  </si>
  <si>
    <t>differenza</t>
  </si>
  <si>
    <t>votanti+non votanti</t>
  </si>
  <si>
    <t>% si + no</t>
  </si>
  <si>
    <t>% non vot.</t>
  </si>
  <si>
    <t>Quadratura percentuali</t>
  </si>
  <si>
    <t>media</t>
  </si>
  <si>
    <t xml:space="preserve"> votanti</t>
  </si>
  <si>
    <t>b35*d29/100</t>
  </si>
  <si>
    <t>m29</t>
  </si>
  <si>
    <t>media armonica</t>
  </si>
  <si>
    <t>C29</t>
  </si>
  <si>
    <t>M29+N29</t>
  </si>
  <si>
    <t>Quadratura Elettori-votanti e non votanti - Regione  per  Regione- totale Italia-totale Estero- totale Italia + Estero</t>
  </si>
  <si>
    <t>Petilia Policastro</t>
  </si>
  <si>
    <t>Comune</t>
  </si>
  <si>
    <t>abitanti al 2015</t>
  </si>
  <si>
    <t>% affluenza</t>
  </si>
  <si>
    <t>num sez</t>
  </si>
  <si>
    <t>voti Si</t>
  </si>
  <si>
    <t>voti No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</si>
</sst>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#,##0_ ;[Red]\-#,##0\ "/>
    <numFmt numFmtId="167" formatCode="#,##0.0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" fillId="0" borderId="7" applyNumberFormat="0" applyFill="0" applyAlignment="0" applyProtection="0"/>
    <xf numFmtId="0" fontId="4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9" fillId="24" borderId="0" xfId="0" applyFont="1" applyFill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3" fontId="19" fillId="24" borderId="0" xfId="0" applyNumberFormat="1" applyFont="1" applyFill="1" applyAlignment="1" applyProtection="1">
      <alignment/>
      <protection locked="0"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19" fillId="24" borderId="0" xfId="0" applyFont="1" applyFill="1" applyAlignment="1" applyProtection="1">
      <alignment horizontal="center"/>
      <protection locked="0"/>
    </xf>
    <xf numFmtId="4" fontId="19" fillId="24" borderId="0" xfId="0" applyNumberFormat="1" applyFont="1" applyFill="1" applyAlignment="1" applyProtection="1">
      <alignment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/>
      <protection locked="0"/>
    </xf>
    <xf numFmtId="0" fontId="19" fillId="24" borderId="0" xfId="0" applyFont="1" applyFill="1" applyAlignment="1" applyProtection="1">
      <alignment horizontal="center" vertical="center"/>
      <protection locked="0"/>
    </xf>
    <xf numFmtId="3" fontId="22" fillId="24" borderId="0" xfId="0" applyNumberFormat="1" applyFont="1" applyFill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/>
      <protection hidden="1"/>
    </xf>
    <xf numFmtId="0" fontId="19" fillId="0" borderId="0" xfId="0" applyFont="1" applyAlignment="1" applyProtection="1">
      <alignment/>
      <protection hidden="1"/>
    </xf>
    <xf numFmtId="0" fontId="24" fillId="24" borderId="11" xfId="0" applyFont="1" applyFill="1" applyBorder="1" applyAlignment="1" applyProtection="1">
      <alignment horizontal="center" vertical="center"/>
      <protection hidden="1"/>
    </xf>
    <xf numFmtId="0" fontId="24" fillId="24" borderId="12" xfId="0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3" fontId="19" fillId="24" borderId="0" xfId="0" applyNumberFormat="1" applyFont="1" applyFill="1" applyAlignment="1" applyProtection="1">
      <alignment/>
      <protection hidden="1"/>
    </xf>
    <xf numFmtId="0" fontId="24" fillId="24" borderId="10" xfId="0" applyFont="1" applyFill="1" applyBorder="1" applyAlignment="1" applyProtection="1">
      <alignment horizontal="center" vertical="center"/>
      <protection hidden="1"/>
    </xf>
    <xf numFmtId="0" fontId="24" fillId="24" borderId="14" xfId="0" applyFont="1" applyFill="1" applyBorder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 horizont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3" fontId="22" fillId="24" borderId="11" xfId="0" applyNumberFormat="1" applyFont="1" applyFill="1" applyBorder="1" applyAlignment="1" applyProtection="1">
      <alignment horizontal="center" vertical="center"/>
      <protection hidden="1"/>
    </xf>
    <xf numFmtId="4" fontId="22" fillId="24" borderId="11" xfId="0" applyNumberFormat="1" applyFont="1" applyFill="1" applyBorder="1" applyAlignment="1" applyProtection="1">
      <alignment horizontal="center" vertical="center"/>
      <protection hidden="1"/>
    </xf>
    <xf numFmtId="167" fontId="22" fillId="24" borderId="11" xfId="0" applyNumberFormat="1" applyFont="1" applyFill="1" applyBorder="1" applyAlignment="1" applyProtection="1">
      <alignment horizontal="center" vertical="center"/>
      <protection hidden="1"/>
    </xf>
    <xf numFmtId="0" fontId="22" fillId="24" borderId="12" xfId="0" applyFont="1" applyFill="1" applyBorder="1" applyAlignment="1" applyProtection="1">
      <alignment horizontal="center" vertical="center"/>
      <protection hidden="1"/>
    </xf>
    <xf numFmtId="3" fontId="22" fillId="24" borderId="12" xfId="0" applyNumberFormat="1" applyFont="1" applyFill="1" applyBorder="1" applyAlignment="1" applyProtection="1">
      <alignment horizontal="center" vertical="center"/>
      <protection hidden="1"/>
    </xf>
    <xf numFmtId="4" fontId="22" fillId="24" borderId="12" xfId="0" applyNumberFormat="1" applyFont="1" applyFill="1" applyBorder="1" applyAlignment="1" applyProtection="1">
      <alignment horizontal="center" vertical="center"/>
      <protection hidden="1"/>
    </xf>
    <xf numFmtId="0" fontId="24" fillId="10" borderId="11" xfId="0" applyFont="1" applyFill="1" applyBorder="1" applyAlignment="1" applyProtection="1">
      <alignment horizontal="center" vertical="center"/>
      <protection hidden="1"/>
    </xf>
    <xf numFmtId="3" fontId="24" fillId="10" borderId="11" xfId="0" applyNumberFormat="1" applyFont="1" applyFill="1" applyBorder="1" applyAlignment="1" applyProtection="1">
      <alignment horizontal="center" vertical="center"/>
      <protection hidden="1"/>
    </xf>
    <xf numFmtId="4" fontId="24" fillId="10" borderId="11" xfId="0" applyNumberFormat="1" applyFont="1" applyFill="1" applyBorder="1" applyAlignment="1" applyProtection="1">
      <alignment horizontal="center" vertical="center"/>
      <protection hidden="1"/>
    </xf>
    <xf numFmtId="4" fontId="19" fillId="24" borderId="0" xfId="0" applyNumberFormat="1" applyFont="1" applyFill="1" applyAlignment="1" applyProtection="1">
      <alignment/>
      <protection hidden="1"/>
    </xf>
    <xf numFmtId="0" fontId="24" fillId="22" borderId="11" xfId="0" applyFont="1" applyFill="1" applyBorder="1" applyAlignment="1" applyProtection="1">
      <alignment horizontal="center" vertical="center"/>
      <protection hidden="1"/>
    </xf>
    <xf numFmtId="3" fontId="24" fillId="22" borderId="11" xfId="0" applyNumberFormat="1" applyFont="1" applyFill="1" applyBorder="1" applyAlignment="1" applyProtection="1">
      <alignment horizontal="center" vertical="center"/>
      <protection hidden="1"/>
    </xf>
    <xf numFmtId="4" fontId="24" fillId="22" borderId="11" xfId="0" applyNumberFormat="1" applyFont="1" applyFill="1" applyBorder="1" applyAlignment="1" applyProtection="1">
      <alignment horizontal="center" vertical="center"/>
      <protection hidden="1"/>
    </xf>
    <xf numFmtId="3" fontId="24" fillId="24" borderId="11" xfId="0" applyNumberFormat="1" applyFont="1" applyFill="1" applyBorder="1" applyAlignment="1" applyProtection="1">
      <alignment horizontal="center" vertical="center"/>
      <protection hidden="1"/>
    </xf>
    <xf numFmtId="4" fontId="24" fillId="24" borderId="11" xfId="0" applyNumberFormat="1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 horizontal="center" vertical="center"/>
      <protection hidden="1"/>
    </xf>
    <xf numFmtId="3" fontId="22" fillId="24" borderId="0" xfId="0" applyNumberFormat="1" applyFont="1" applyFill="1" applyAlignment="1" applyProtection="1">
      <alignment/>
      <protection hidden="1"/>
    </xf>
    <xf numFmtId="0" fontId="22" fillId="24" borderId="0" xfId="0" applyFont="1" applyFill="1" applyAlignment="1" applyProtection="1">
      <alignment/>
      <protection hidden="1"/>
    </xf>
    <xf numFmtId="4" fontId="22" fillId="24" borderId="0" xfId="0" applyNumberFormat="1" applyFont="1" applyFill="1" applyAlignment="1" applyProtection="1">
      <alignment horizontal="center" vertical="center"/>
      <protection hidden="1"/>
    </xf>
    <xf numFmtId="3" fontId="22" fillId="24" borderId="15" xfId="0" applyNumberFormat="1" applyFont="1" applyFill="1" applyBorder="1" applyAlignment="1" applyProtection="1">
      <alignment horizontal="center" vertical="center"/>
      <protection hidden="1"/>
    </xf>
    <xf numFmtId="4" fontId="22" fillId="24" borderId="15" xfId="0" applyNumberFormat="1" applyFont="1" applyFill="1" applyBorder="1" applyAlignment="1" applyProtection="1">
      <alignment horizontal="center" vertical="center"/>
      <protection hidden="1"/>
    </xf>
    <xf numFmtId="3" fontId="24" fillId="24" borderId="15" xfId="0" applyNumberFormat="1" applyFont="1" applyFill="1" applyBorder="1" applyAlignment="1" applyProtection="1">
      <alignment horizontal="center" vertical="center"/>
      <protection hidden="1"/>
    </xf>
    <xf numFmtId="3" fontId="22" fillId="24" borderId="13" xfId="0" applyNumberFormat="1" applyFont="1" applyFill="1" applyBorder="1" applyAlignment="1" applyProtection="1">
      <alignment horizontal="center" vertical="center"/>
      <protection hidden="1"/>
    </xf>
    <xf numFmtId="0" fontId="23" fillId="24" borderId="15" xfId="0" applyFont="1" applyFill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  <xf numFmtId="3" fontId="22" fillId="24" borderId="0" xfId="0" applyNumberFormat="1" applyFont="1" applyFill="1" applyBorder="1" applyAlignment="1" applyProtection="1">
      <alignment horizontal="center" vertical="center"/>
      <protection hidden="1"/>
    </xf>
    <xf numFmtId="3" fontId="24" fillId="24" borderId="0" xfId="0" applyNumberFormat="1" applyFont="1" applyFill="1" applyBorder="1" applyAlignment="1" applyProtection="1">
      <alignment horizontal="center" vertical="center"/>
      <protection hidden="1"/>
    </xf>
    <xf numFmtId="3" fontId="22" fillId="24" borderId="17" xfId="0" applyNumberFormat="1" applyFont="1" applyFill="1" applyBorder="1" applyAlignment="1" applyProtection="1">
      <alignment horizontal="center" vertical="center"/>
      <protection hidden="1"/>
    </xf>
    <xf numFmtId="3" fontId="22" fillId="24" borderId="18" xfId="0" applyNumberFormat="1" applyFont="1" applyFill="1" applyBorder="1" applyAlignment="1" applyProtection="1">
      <alignment horizontal="center" vertical="center"/>
      <protection hidden="1"/>
    </xf>
    <xf numFmtId="3" fontId="22" fillId="24" borderId="14" xfId="0" applyNumberFormat="1" applyFont="1" applyFill="1" applyBorder="1" applyAlignment="1" applyProtection="1">
      <alignment horizontal="center" vertical="center"/>
      <protection hidden="1"/>
    </xf>
    <xf numFmtId="3" fontId="22" fillId="24" borderId="19" xfId="0" applyNumberFormat="1" applyFont="1" applyFill="1" applyBorder="1" applyAlignment="1" applyProtection="1">
      <alignment horizontal="center" vertical="center"/>
      <protection hidden="1"/>
    </xf>
    <xf numFmtId="3" fontId="22" fillId="24" borderId="20" xfId="0" applyNumberFormat="1" applyFont="1" applyFill="1" applyBorder="1" applyAlignment="1" applyProtection="1">
      <alignment horizontal="center" vertical="center"/>
      <protection hidden="1"/>
    </xf>
    <xf numFmtId="0" fontId="22" fillId="24" borderId="15" xfId="0" applyFont="1" applyFill="1" applyBorder="1" applyAlignment="1" applyProtection="1">
      <alignment horizontal="center" vertical="center"/>
      <protection hidden="1"/>
    </xf>
    <xf numFmtId="0" fontId="22" fillId="24" borderId="16" xfId="0" applyFont="1" applyFill="1" applyBorder="1" applyAlignment="1" applyProtection="1">
      <alignment horizontal="center" vertical="center"/>
      <protection hidden="1"/>
    </xf>
    <xf numFmtId="0" fontId="22" fillId="24" borderId="14" xfId="0" applyFont="1" applyFill="1" applyBorder="1" applyAlignment="1" applyProtection="1">
      <alignment horizontal="center" vertical="center"/>
      <protection hidden="1"/>
    </xf>
    <xf numFmtId="4" fontId="22" fillId="24" borderId="19" xfId="0" applyNumberFormat="1" applyFont="1" applyFill="1" applyBorder="1" applyAlignment="1" applyProtection="1">
      <alignment horizontal="center" vertical="center"/>
      <protection hidden="1"/>
    </xf>
    <xf numFmtId="0" fontId="19" fillId="24" borderId="0" xfId="0" applyFont="1" applyFill="1" applyAlignment="1" applyProtection="1">
      <alignment horizontal="center" vertical="center"/>
      <protection hidden="1"/>
    </xf>
    <xf numFmtId="3" fontId="19" fillId="24" borderId="0" xfId="0" applyNumberFormat="1" applyFont="1" applyFill="1" applyAlignment="1" applyProtection="1">
      <alignment horizontal="center" vertical="center"/>
      <protection hidden="1"/>
    </xf>
    <xf numFmtId="4" fontId="19" fillId="24" borderId="0" xfId="0" applyNumberFormat="1" applyFont="1" applyFill="1" applyAlignment="1" applyProtection="1">
      <alignment horizontal="center" vertical="center"/>
      <protection hidden="1"/>
    </xf>
    <xf numFmtId="1" fontId="19" fillId="24" borderId="0" xfId="0" applyNumberFormat="1" applyFont="1" applyFill="1" applyAlignment="1" applyProtection="1">
      <alignment/>
      <protection hidden="1"/>
    </xf>
    <xf numFmtId="3" fontId="20" fillId="24" borderId="0" xfId="0" applyNumberFormat="1" applyFont="1" applyFill="1" applyAlignment="1" applyProtection="1">
      <alignment horizontal="center" vertical="center"/>
      <protection hidden="1"/>
    </xf>
    <xf numFmtId="0" fontId="22" fillId="24" borderId="21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3" fontId="20" fillId="24" borderId="0" xfId="0" applyNumberFormat="1" applyFont="1" applyFill="1" applyBorder="1" applyAlignment="1" applyProtection="1">
      <alignment horizontal="center" vertical="center"/>
      <protection locked="0"/>
    </xf>
    <xf numFmtId="0" fontId="21" fillId="24" borderId="0" xfId="0" applyFont="1" applyFill="1" applyAlignment="1" applyProtection="1">
      <alignment/>
      <protection locked="0"/>
    </xf>
    <xf numFmtId="0" fontId="21" fillId="24" borderId="0" xfId="0" applyFont="1" applyFill="1" applyAlignment="1" applyProtection="1">
      <alignment horizontal="center"/>
      <protection locked="0"/>
    </xf>
    <xf numFmtId="3" fontId="21" fillId="24" borderId="0" xfId="0" applyNumberFormat="1" applyFont="1" applyFill="1" applyAlignment="1" applyProtection="1">
      <alignment horizontal="center"/>
      <protection locked="0"/>
    </xf>
    <xf numFmtId="4" fontId="21" fillId="24" borderId="0" xfId="0" applyNumberFormat="1" applyFont="1" applyFill="1" applyAlignment="1" applyProtection="1">
      <alignment horizontal="center"/>
      <protection locked="0"/>
    </xf>
    <xf numFmtId="3" fontId="19" fillId="24" borderId="0" xfId="0" applyNumberFormat="1" applyFont="1" applyFill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2" fillId="24" borderId="10" xfId="0" applyFont="1" applyFill="1" applyBorder="1" applyAlignment="1" applyProtection="1">
      <alignment horizontal="center" vertical="center"/>
      <protection hidden="1"/>
    </xf>
    <xf numFmtId="3" fontId="22" fillId="24" borderId="10" xfId="0" applyNumberFormat="1" applyFont="1" applyFill="1" applyBorder="1" applyAlignment="1" applyProtection="1">
      <alignment horizontal="center" vertical="center"/>
      <protection hidden="1"/>
    </xf>
    <xf numFmtId="4" fontId="22" fillId="24" borderId="10" xfId="0" applyNumberFormat="1" applyFont="1" applyFill="1" applyBorder="1" applyAlignment="1" applyProtection="1">
      <alignment horizontal="center" vertical="center"/>
      <protection hidden="1"/>
    </xf>
    <xf numFmtId="0" fontId="24" fillId="0" borderId="11" xfId="0" applyFont="1" applyBorder="1" applyAlignment="1" applyProtection="1">
      <alignment horizontal="center" vertical="center"/>
      <protection hidden="1"/>
    </xf>
    <xf numFmtId="3" fontId="24" fillId="0" borderId="11" xfId="0" applyNumberFormat="1" applyFont="1" applyBorder="1" applyAlignment="1" applyProtection="1">
      <alignment horizontal="center" vertical="center"/>
      <protection hidden="1"/>
    </xf>
    <xf numFmtId="4" fontId="24" fillId="0" borderId="11" xfId="0" applyNumberFormat="1" applyFont="1" applyBorder="1" applyAlignment="1" applyProtection="1">
      <alignment horizontal="center" vertical="center"/>
      <protection hidden="1"/>
    </xf>
    <xf numFmtId="0" fontId="22" fillId="24" borderId="21" xfId="0" applyFont="1" applyFill="1" applyBorder="1" applyAlignment="1" applyProtection="1">
      <alignment horizontal="center" vertical="center"/>
      <protection hidden="1"/>
    </xf>
    <xf numFmtId="0" fontId="24" fillId="24" borderId="21" xfId="0" applyFont="1" applyFill="1" applyBorder="1" applyAlignment="1" applyProtection="1">
      <alignment horizontal="center" vertical="center"/>
      <protection hidden="1"/>
    </xf>
    <xf numFmtId="0" fontId="22" fillId="24" borderId="22" xfId="0" applyFont="1" applyFill="1" applyBorder="1" applyAlignment="1" applyProtection="1">
      <alignment horizontal="center" vertical="center"/>
      <protection hidden="1"/>
    </xf>
    <xf numFmtId="0" fontId="24" fillId="24" borderId="22" xfId="0" applyFont="1" applyFill="1" applyBorder="1" applyAlignment="1" applyProtection="1">
      <alignment horizontal="center" vertical="center"/>
      <protection hidden="1"/>
    </xf>
    <xf numFmtId="3" fontId="24" fillId="24" borderId="10" xfId="0" applyNumberFormat="1" applyFont="1" applyFill="1" applyBorder="1" applyAlignment="1" applyProtection="1">
      <alignment horizontal="center" vertical="center"/>
      <protection hidden="1"/>
    </xf>
    <xf numFmtId="4" fontId="24" fillId="24" borderId="10" xfId="0" applyNumberFormat="1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2" fillId="24" borderId="11" xfId="0" applyFont="1" applyFill="1" applyBorder="1" applyAlignment="1" applyProtection="1">
      <alignment horizontal="center" vertical="center"/>
      <protection hidden="1"/>
    </xf>
    <xf numFmtId="0" fontId="23" fillId="0" borderId="11" xfId="0" applyFont="1" applyBorder="1" applyAlignment="1" applyProtection="1">
      <alignment horizontal="center" vertical="center"/>
      <protection hidden="1"/>
    </xf>
    <xf numFmtId="0" fontId="18" fillId="24" borderId="0" xfId="0" applyFont="1" applyFill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horizontal="center" vertical="center"/>
      <protection hidden="1"/>
    </xf>
    <xf numFmtId="0" fontId="18" fillId="24" borderId="19" xfId="0" applyFont="1" applyFill="1" applyBorder="1" applyAlignment="1" applyProtection="1">
      <alignment horizontal="center" vertical="center"/>
      <protection hidden="1"/>
    </xf>
    <xf numFmtId="0" fontId="25" fillId="0" borderId="19" xfId="0" applyFont="1" applyBorder="1" applyAlignment="1" applyProtection="1">
      <alignment horizontal="center" vertical="center"/>
      <protection hidden="1"/>
    </xf>
    <xf numFmtId="3" fontId="22" fillId="24" borderId="14" xfId="0" applyNumberFormat="1" applyFont="1" applyFill="1" applyBorder="1" applyAlignment="1" applyProtection="1">
      <alignment horizontal="center" vertical="center"/>
      <protection hidden="1"/>
    </xf>
    <xf numFmtId="3" fontId="23" fillId="0" borderId="19" xfId="0" applyNumberFormat="1" applyFont="1" applyBorder="1" applyAlignment="1" applyProtection="1">
      <alignment horizontal="center" vertical="center"/>
      <protection hidden="1"/>
    </xf>
    <xf numFmtId="0" fontId="24" fillId="24" borderId="11" xfId="0" applyFont="1" applyFill="1" applyBorder="1" applyAlignment="1" applyProtection="1">
      <alignment horizontal="center" vertical="center"/>
      <protection hidden="1"/>
    </xf>
    <xf numFmtId="3" fontId="22" fillId="24" borderId="16" xfId="0" applyNumberFormat="1" applyFont="1" applyFill="1" applyBorder="1" applyAlignment="1" applyProtection="1">
      <alignment horizontal="center" vertical="center"/>
      <protection hidden="1"/>
    </xf>
    <xf numFmtId="0" fontId="23" fillId="0" borderId="18" xfId="0" applyFont="1" applyBorder="1" applyAlignment="1" applyProtection="1">
      <alignment horizontal="center" vertical="center"/>
      <protection hidden="1"/>
    </xf>
    <xf numFmtId="4" fontId="22" fillId="24" borderId="13" xfId="0" applyNumberFormat="1" applyFont="1" applyFill="1" applyBorder="1" applyAlignment="1" applyProtection="1">
      <alignment horizontal="center" vertical="center"/>
      <protection hidden="1"/>
    </xf>
    <xf numFmtId="0" fontId="23" fillId="0" borderId="17" xfId="0" applyFont="1" applyBorder="1" applyAlignment="1" applyProtection="1">
      <alignment horizontal="center" vertical="center"/>
      <protection hidden="1"/>
    </xf>
    <xf numFmtId="3" fontId="22" fillId="24" borderId="15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23" fillId="0" borderId="20" xfId="0" applyFont="1" applyBorder="1" applyAlignment="1" applyProtection="1">
      <alignment horizontal="center" vertical="center"/>
      <protection hidden="1"/>
    </xf>
    <xf numFmtId="4" fontId="22" fillId="24" borderId="15" xfId="0" applyNumberFormat="1" applyFont="1" applyFill="1" applyBorder="1" applyAlignment="1" applyProtection="1">
      <alignment horizontal="center" vertical="center"/>
      <protection hidden="1"/>
    </xf>
    <xf numFmtId="0" fontId="22" fillId="24" borderId="13" xfId="0" applyFont="1" applyFill="1" applyBorder="1" applyAlignment="1" applyProtection="1">
      <alignment horizontal="center" vertical="center"/>
      <protection hidden="1"/>
    </xf>
    <xf numFmtId="0" fontId="23" fillId="0" borderId="15" xfId="0" applyFont="1" applyBorder="1" applyAlignment="1" applyProtection="1">
      <alignment horizontal="center" vertical="center"/>
      <protection hidden="1"/>
    </xf>
    <xf numFmtId="0" fontId="18" fillId="24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3" fontId="24" fillId="24" borderId="23" xfId="0" applyNumberFormat="1" applyFont="1" applyFill="1" applyBorder="1" applyAlignment="1" applyProtection="1">
      <alignment horizontal="center" vertical="center"/>
      <protection hidden="1"/>
    </xf>
    <xf numFmtId="3" fontId="24" fillId="24" borderId="24" xfId="0" applyNumberFormat="1" applyFont="1" applyFill="1" applyBorder="1" applyAlignment="1" applyProtection="1">
      <alignment horizontal="center" vertical="center"/>
      <protection hidden="1"/>
    </xf>
    <xf numFmtId="0" fontId="26" fillId="24" borderId="11" xfId="0" applyFont="1" applyFill="1" applyBorder="1" applyAlignment="1" applyProtection="1">
      <alignment horizontal="center" vertical="center"/>
      <protection hidden="1"/>
    </xf>
    <xf numFmtId="0" fontId="22" fillId="24" borderId="25" xfId="0" applyFont="1" applyFill="1" applyBorder="1" applyAlignment="1" applyProtection="1">
      <alignment horizontal="center" vertical="center"/>
      <protection hidden="1"/>
    </xf>
    <xf numFmtId="0" fontId="23" fillId="0" borderId="26" xfId="0" applyFont="1" applyBorder="1" applyAlignment="1" applyProtection="1">
      <alignment horizontal="center" vertical="center"/>
      <protection hidden="1"/>
    </xf>
    <xf numFmtId="0" fontId="22" fillId="24" borderId="27" xfId="0" applyFont="1" applyFill="1" applyBorder="1" applyAlignment="1" applyProtection="1">
      <alignment horizontal="center" vertical="center"/>
      <protection hidden="1"/>
    </xf>
    <xf numFmtId="0" fontId="23" fillId="0" borderId="28" xfId="0" applyFont="1" applyBorder="1" applyAlignment="1" applyProtection="1">
      <alignment horizontal="center" vertical="center"/>
      <protection hidden="1"/>
    </xf>
    <xf numFmtId="0" fontId="23" fillId="0" borderId="27" xfId="0" applyFont="1" applyBorder="1" applyAlignment="1" applyProtection="1">
      <alignment horizontal="center" vertical="center"/>
      <protection hidden="1"/>
    </xf>
    <xf numFmtId="3" fontId="22" fillId="24" borderId="11" xfId="0" applyNumberFormat="1" applyFont="1" applyFill="1" applyBorder="1" applyAlignment="1" applyProtection="1">
      <alignment horizontal="center" vertical="center"/>
      <protection hidden="1"/>
    </xf>
    <xf numFmtId="0" fontId="24" fillId="24" borderId="13" xfId="0" applyFont="1" applyFill="1" applyBorder="1" applyAlignment="1" applyProtection="1">
      <alignment horizontal="center" vertical="center"/>
      <protection hidden="1"/>
    </xf>
    <xf numFmtId="0" fontId="23" fillId="0" borderId="16" xfId="0" applyFont="1" applyBorder="1" applyAlignment="1" applyProtection="1">
      <alignment horizontal="center" vertical="center"/>
      <protection hidden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zoomScalePageLayoutView="0" workbookViewId="0" topLeftCell="A1">
      <selection activeCell="A1" sqref="A1"/>
    </sheetView>
  </sheetViews>
  <sheetFormatPr defaultColWidth="9.140625" defaultRowHeight="15"/>
  <cols>
    <col min="5" max="5" width="16.7109375" style="0" bestFit="1" customWidth="1"/>
    <col min="6" max="6" width="13.8515625" style="0" bestFit="1" customWidth="1"/>
  </cols>
  <sheetData>
    <row r="2" spans="2:5" ht="15">
      <c r="B2" t="s">
        <v>1</v>
      </c>
      <c r="C2" t="s">
        <v>2</v>
      </c>
      <c r="E2" t="s">
        <v>22</v>
      </c>
    </row>
    <row r="3" spans="1:5" ht="15">
      <c r="A3" s="1">
        <v>0.2669</v>
      </c>
      <c r="B3" s="2">
        <v>382023</v>
      </c>
      <c r="C3" s="2">
        <v>28655</v>
      </c>
      <c r="E3" s="2">
        <f>(B3+C3)/A3</f>
        <v>1538696.1408767328</v>
      </c>
    </row>
    <row r="5" spans="1:6" ht="15">
      <c r="A5" s="1">
        <v>0.2669</v>
      </c>
      <c r="B5" s="2">
        <f>B3</f>
        <v>382023</v>
      </c>
      <c r="C5" s="2">
        <f>C3</f>
        <v>28655</v>
      </c>
      <c r="E5" s="4">
        <f>INT((B5+C5)/A5*100)</f>
        <v>153869614</v>
      </c>
      <c r="F5" s="5"/>
    </row>
    <row r="8" ht="15">
      <c r="E8" s="2"/>
    </row>
    <row r="9" ht="15">
      <c r="E9" s="2"/>
    </row>
    <row r="10" ht="15">
      <c r="E10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24"/>
  <sheetViews>
    <sheetView tabSelected="1" workbookViewId="0" topLeftCell="A1">
      <selection activeCell="A1" sqref="A1:N4"/>
    </sheetView>
  </sheetViews>
  <sheetFormatPr defaultColWidth="9.140625" defaultRowHeight="15"/>
  <cols>
    <col min="1" max="1" width="20.8515625" style="17" customWidth="1"/>
    <col min="2" max="2" width="12.00390625" style="17" customWidth="1"/>
    <col min="3" max="3" width="14.140625" style="17" bestFit="1" customWidth="1"/>
    <col min="4" max="4" width="11.421875" style="17" bestFit="1" customWidth="1"/>
    <col min="5" max="5" width="10.7109375" style="17" customWidth="1"/>
    <col min="6" max="6" width="14.140625" style="17" bestFit="1" customWidth="1"/>
    <col min="7" max="7" width="11.28125" style="17" bestFit="1" customWidth="1"/>
    <col min="8" max="8" width="10.8515625" style="17" customWidth="1"/>
    <col min="9" max="9" width="10.57421875" style="17" customWidth="1"/>
    <col min="10" max="10" width="10.8515625" style="17" customWidth="1"/>
    <col min="11" max="11" width="10.421875" style="17" bestFit="1" customWidth="1"/>
    <col min="12" max="12" width="13.00390625" style="17" customWidth="1"/>
    <col min="13" max="13" width="14.00390625" style="17" bestFit="1" customWidth="1"/>
    <col min="14" max="14" width="10.8515625" style="17" customWidth="1"/>
    <col min="15" max="27" width="9.140625" style="17" customWidth="1"/>
    <col min="28" max="28" width="13.421875" style="17" customWidth="1"/>
    <col min="29" max="29" width="12.421875" style="17" customWidth="1"/>
    <col min="30" max="30" width="13.8515625" style="17" customWidth="1"/>
    <col min="31" max="31" width="10.140625" style="17" bestFit="1" customWidth="1"/>
    <col min="32" max="32" width="13.28125" style="17" customWidth="1"/>
    <col min="33" max="33" width="11.57421875" style="17" customWidth="1"/>
    <col min="34" max="16384" width="9.140625" style="17" customWidth="1"/>
  </cols>
  <sheetData>
    <row r="1" spans="1:65" ht="9.75" customHeight="1">
      <c r="A1" s="91" t="s">
        <v>63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2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</row>
    <row r="2" spans="1:65" ht="9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2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</row>
    <row r="3" spans="1:65" ht="9.75" customHeight="1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2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</row>
    <row r="4" spans="1:65" ht="9.75" customHeight="1">
      <c r="A4" s="93"/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4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</row>
    <row r="5" spans="1:65" ht="14.25">
      <c r="A5" s="97" t="s">
        <v>5</v>
      </c>
      <c r="B5" s="97" t="s">
        <v>39</v>
      </c>
      <c r="C5" s="97" t="s">
        <v>25</v>
      </c>
      <c r="D5" s="19" t="s">
        <v>10</v>
      </c>
      <c r="E5" s="19" t="s">
        <v>51</v>
      </c>
      <c r="F5" s="19" t="s">
        <v>33</v>
      </c>
      <c r="G5" s="19" t="s">
        <v>10</v>
      </c>
      <c r="H5" s="19" t="s">
        <v>33</v>
      </c>
      <c r="I5" s="19" t="s">
        <v>10</v>
      </c>
      <c r="J5" s="19" t="s">
        <v>30</v>
      </c>
      <c r="K5" s="19" t="s">
        <v>30</v>
      </c>
      <c r="L5" s="19" t="s">
        <v>36</v>
      </c>
      <c r="M5" s="20" t="s">
        <v>51</v>
      </c>
      <c r="N5" s="19" t="s">
        <v>66</v>
      </c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21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</row>
    <row r="6" spans="1:65" ht="14.25">
      <c r="A6" s="97"/>
      <c r="B6" s="97"/>
      <c r="C6" s="97"/>
      <c r="D6" s="22" t="s">
        <v>40</v>
      </c>
      <c r="E6" s="22" t="s">
        <v>41</v>
      </c>
      <c r="F6" s="22" t="s">
        <v>34</v>
      </c>
      <c r="G6" s="22" t="s">
        <v>52</v>
      </c>
      <c r="H6" s="22" t="s">
        <v>35</v>
      </c>
      <c r="I6" s="22" t="s">
        <v>53</v>
      </c>
      <c r="J6" s="22" t="s">
        <v>31</v>
      </c>
      <c r="K6" s="22" t="s">
        <v>32</v>
      </c>
      <c r="L6" s="22" t="s">
        <v>37</v>
      </c>
      <c r="M6" s="23" t="s">
        <v>29</v>
      </c>
      <c r="N6" s="22" t="s">
        <v>29</v>
      </c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 t="s">
        <v>42</v>
      </c>
      <c r="AC6" s="16" t="s">
        <v>22</v>
      </c>
      <c r="AD6" s="16" t="s">
        <v>43</v>
      </c>
      <c r="AE6" s="16"/>
      <c r="AF6" s="24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</row>
    <row r="7" spans="1:65" ht="14.25">
      <c r="A7" s="25" t="s">
        <v>16</v>
      </c>
      <c r="B7" s="26">
        <v>1331574</v>
      </c>
      <c r="C7" s="26">
        <v>1054237</v>
      </c>
      <c r="D7" s="27">
        <f>(M7/C7)*100</f>
        <v>35.44402254900938</v>
      </c>
      <c r="E7" s="26">
        <v>1639</v>
      </c>
      <c r="F7" s="26">
        <v>325025</v>
      </c>
      <c r="G7" s="27">
        <f>INT(F7*100)/AB7</f>
        <v>88.26588527946903</v>
      </c>
      <c r="H7" s="26">
        <v>43209</v>
      </c>
      <c r="I7" s="27">
        <f>INT(H7*100)/AD7</f>
        <v>11.734114720530966</v>
      </c>
      <c r="J7" s="26">
        <v>2650</v>
      </c>
      <c r="K7" s="26">
        <v>2777</v>
      </c>
      <c r="L7" s="26">
        <v>3</v>
      </c>
      <c r="M7" s="26">
        <f>SUM(F7,H7,J7,K7,L7)</f>
        <v>373664</v>
      </c>
      <c r="N7" s="26">
        <f>C7-M7</f>
        <v>680573</v>
      </c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21">
        <f>F7+H7</f>
        <v>368234</v>
      </c>
      <c r="AC7" s="21">
        <f>C7</f>
        <v>1054237</v>
      </c>
      <c r="AD7" s="21">
        <f>F7+H7</f>
        <v>368234</v>
      </c>
      <c r="AE7" s="21"/>
      <c r="AF7" s="21"/>
      <c r="AG7" s="21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</row>
    <row r="8" spans="1:65" ht="14.25">
      <c r="A8" s="25" t="s">
        <v>20</v>
      </c>
      <c r="B8" s="26">
        <v>576619</v>
      </c>
      <c r="C8" s="26">
        <v>468369</v>
      </c>
      <c r="D8" s="27">
        <f aca="true" t="shared" si="0" ref="D8:D29">(M8/C8)*100</f>
        <v>50.17560940198861</v>
      </c>
      <c r="E8" s="26">
        <v>681</v>
      </c>
      <c r="F8" s="26">
        <v>224228</v>
      </c>
      <c r="G8" s="27">
        <f>INT(F8*100)/AB8</f>
        <v>96.40027342960693</v>
      </c>
      <c r="H8" s="26">
        <v>8373</v>
      </c>
      <c r="I8" s="27">
        <f aca="true" t="shared" si="1" ref="I8:I29">INT(H8*100)/AD8</f>
        <v>3.5997265703930768</v>
      </c>
      <c r="J8" s="26">
        <v>957</v>
      </c>
      <c r="K8" s="26">
        <v>1438</v>
      </c>
      <c r="L8" s="26">
        <v>11</v>
      </c>
      <c r="M8" s="26">
        <f aca="true" t="shared" si="2" ref="M8:M28">SUM(F8,H8,J8,K8,L8)</f>
        <v>235007</v>
      </c>
      <c r="N8" s="26">
        <f aca="true" t="shared" si="3" ref="N8:N29">C8-M8</f>
        <v>233362</v>
      </c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21">
        <f aca="true" t="shared" si="4" ref="AB8:AB29">F8+H8</f>
        <v>232601</v>
      </c>
      <c r="AC8" s="21">
        <f aca="true" t="shared" si="5" ref="AC8:AC29">C8</f>
        <v>468369</v>
      </c>
      <c r="AD8" s="21">
        <f aca="true" t="shared" si="6" ref="AD8:AD29">F8+H8</f>
        <v>232601</v>
      </c>
      <c r="AE8" s="16"/>
      <c r="AF8" s="21"/>
      <c r="AG8" s="21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</row>
    <row r="9" spans="1:65" ht="14.25">
      <c r="A9" s="25" t="s">
        <v>21</v>
      </c>
      <c r="B9" s="26">
        <v>1976631</v>
      </c>
      <c r="C9" s="26">
        <v>1557106</v>
      </c>
      <c r="D9" s="27">
        <f t="shared" si="0"/>
        <v>26.7036412421505</v>
      </c>
      <c r="E9" s="26">
        <v>2411</v>
      </c>
      <c r="F9" s="26">
        <v>382023</v>
      </c>
      <c r="G9" s="27">
        <f>INT(F9*100)/AB9</f>
        <v>93.02251398906199</v>
      </c>
      <c r="H9" s="26">
        <v>28655</v>
      </c>
      <c r="I9" s="27">
        <f t="shared" si="1"/>
        <v>6.9774860109380095</v>
      </c>
      <c r="J9" s="26">
        <v>2144</v>
      </c>
      <c r="K9" s="26">
        <v>2975</v>
      </c>
      <c r="L9" s="26">
        <v>7</v>
      </c>
      <c r="M9" s="26">
        <f t="shared" si="2"/>
        <v>415804</v>
      </c>
      <c r="N9" s="26">
        <f t="shared" si="3"/>
        <v>1141302</v>
      </c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21">
        <f t="shared" si="4"/>
        <v>410678</v>
      </c>
      <c r="AC9" s="21">
        <f t="shared" si="5"/>
        <v>1557106</v>
      </c>
      <c r="AD9" s="21">
        <f t="shared" si="6"/>
        <v>410678</v>
      </c>
      <c r="AE9" s="16"/>
      <c r="AF9" s="21"/>
      <c r="AG9" s="21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</row>
    <row r="10" spans="1:65" ht="14.25">
      <c r="A10" s="25" t="s">
        <v>18</v>
      </c>
      <c r="B10" s="26">
        <v>5861529</v>
      </c>
      <c r="C10" s="26">
        <v>4564415</v>
      </c>
      <c r="D10" s="27">
        <f t="shared" si="0"/>
        <v>26.13566032010674</v>
      </c>
      <c r="E10" s="26">
        <v>5830</v>
      </c>
      <c r="F10" s="26">
        <v>1078437</v>
      </c>
      <c r="G10" s="27">
        <f aca="true" t="shared" si="7" ref="G10:G29">INT(F10*100)/AB10</f>
        <v>91.44736953679222</v>
      </c>
      <c r="H10" s="26">
        <v>100861</v>
      </c>
      <c r="I10" s="27">
        <f t="shared" si="1"/>
        <v>8.552630463207773</v>
      </c>
      <c r="J10" s="26">
        <v>5663</v>
      </c>
      <c r="K10" s="26">
        <v>7957</v>
      </c>
      <c r="L10" s="26">
        <v>22</v>
      </c>
      <c r="M10" s="26">
        <f t="shared" si="2"/>
        <v>1192940</v>
      </c>
      <c r="N10" s="26">
        <f t="shared" si="3"/>
        <v>3371475</v>
      </c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21">
        <f t="shared" si="4"/>
        <v>1179298</v>
      </c>
      <c r="AC10" s="21">
        <f t="shared" si="5"/>
        <v>4564415</v>
      </c>
      <c r="AD10" s="21">
        <f t="shared" si="6"/>
        <v>1179298</v>
      </c>
      <c r="AE10" s="16"/>
      <c r="AF10" s="21"/>
      <c r="AG10" s="21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</row>
    <row r="11" spans="1:65" ht="14.25">
      <c r="A11" s="25" t="s">
        <v>44</v>
      </c>
      <c r="B11" s="26">
        <v>4450485</v>
      </c>
      <c r="C11" s="26">
        <v>3324631</v>
      </c>
      <c r="D11" s="27">
        <f t="shared" si="0"/>
        <v>34.277638631174405</v>
      </c>
      <c r="E11" s="26">
        <v>4514</v>
      </c>
      <c r="F11" s="26">
        <v>901088</v>
      </c>
      <c r="G11" s="27">
        <f t="shared" si="7"/>
        <v>80.29813452054843</v>
      </c>
      <c r="H11" s="26">
        <v>221090</v>
      </c>
      <c r="I11" s="27">
        <f t="shared" si="1"/>
        <v>19.701865479451566</v>
      </c>
      <c r="J11" s="26">
        <v>9665</v>
      </c>
      <c r="K11" s="26">
        <v>7747</v>
      </c>
      <c r="L11" s="26">
        <v>15</v>
      </c>
      <c r="M11" s="26">
        <f t="shared" si="2"/>
        <v>1139605</v>
      </c>
      <c r="N11" s="26">
        <f t="shared" si="3"/>
        <v>2185026</v>
      </c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21">
        <f t="shared" si="4"/>
        <v>1122178</v>
      </c>
      <c r="AC11" s="21">
        <f t="shared" si="5"/>
        <v>3324631</v>
      </c>
      <c r="AD11" s="21">
        <f t="shared" si="6"/>
        <v>1122178</v>
      </c>
      <c r="AE11" s="16"/>
      <c r="AF11" s="21"/>
      <c r="AG11" s="21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</row>
    <row r="12" spans="1:65" ht="14.25">
      <c r="A12" s="25" t="s">
        <v>45</v>
      </c>
      <c r="B12" s="26">
        <v>1227090</v>
      </c>
      <c r="C12" s="26">
        <v>954130</v>
      </c>
      <c r="D12" s="27">
        <f t="shared" si="0"/>
        <v>32.168572416756625</v>
      </c>
      <c r="E12" s="26">
        <v>1370</v>
      </c>
      <c r="F12" s="26">
        <v>247935</v>
      </c>
      <c r="G12" s="27">
        <f t="shared" si="7"/>
        <v>81.97417797688912</v>
      </c>
      <c r="H12" s="26">
        <v>54520</v>
      </c>
      <c r="I12" s="27">
        <f t="shared" si="1"/>
        <v>18.025822023110877</v>
      </c>
      <c r="J12" s="26">
        <v>2108</v>
      </c>
      <c r="K12" s="26">
        <v>2361</v>
      </c>
      <c r="L12" s="26">
        <v>6</v>
      </c>
      <c r="M12" s="26">
        <f t="shared" si="2"/>
        <v>306930</v>
      </c>
      <c r="N12" s="26">
        <f t="shared" si="3"/>
        <v>647200</v>
      </c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21">
        <f t="shared" si="4"/>
        <v>302455</v>
      </c>
      <c r="AC12" s="21">
        <f t="shared" si="5"/>
        <v>954130</v>
      </c>
      <c r="AD12" s="21">
        <f t="shared" si="6"/>
        <v>302455</v>
      </c>
      <c r="AE12" s="16"/>
      <c r="AF12" s="21"/>
      <c r="AG12" s="21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</row>
    <row r="13" spans="1:65" ht="14.25">
      <c r="A13" s="25" t="s">
        <v>15</v>
      </c>
      <c r="B13" s="26">
        <v>5892425</v>
      </c>
      <c r="C13" s="26">
        <v>4405243</v>
      </c>
      <c r="D13" s="27">
        <f t="shared" si="0"/>
        <v>32.02004974526944</v>
      </c>
      <c r="E13" s="26">
        <v>5275</v>
      </c>
      <c r="F13" s="26">
        <v>1231224</v>
      </c>
      <c r="G13" s="27">
        <f t="shared" si="7"/>
        <v>88.28782186744608</v>
      </c>
      <c r="H13" s="26">
        <v>163333</v>
      </c>
      <c r="I13" s="27">
        <f t="shared" si="1"/>
        <v>11.712178132553921</v>
      </c>
      <c r="J13" s="26">
        <v>6159</v>
      </c>
      <c r="K13" s="26">
        <v>9713</v>
      </c>
      <c r="L13" s="26">
        <v>132</v>
      </c>
      <c r="M13" s="26">
        <f t="shared" si="2"/>
        <v>1410561</v>
      </c>
      <c r="N13" s="26">
        <f t="shared" si="3"/>
        <v>2994682</v>
      </c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21">
        <f t="shared" si="4"/>
        <v>1394557</v>
      </c>
      <c r="AC13" s="21">
        <f t="shared" si="5"/>
        <v>4405243</v>
      </c>
      <c r="AD13" s="21">
        <f t="shared" si="6"/>
        <v>1394557</v>
      </c>
      <c r="AE13" s="16"/>
      <c r="AF13" s="21"/>
      <c r="AG13" s="21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</row>
    <row r="14" spans="1:65" ht="14.25">
      <c r="A14" s="25" t="s">
        <v>11</v>
      </c>
      <c r="B14" s="26">
        <v>1583282</v>
      </c>
      <c r="C14" s="26">
        <v>1244552</v>
      </c>
      <c r="D14" s="27">
        <f t="shared" si="0"/>
        <v>31.629293111095397</v>
      </c>
      <c r="E14" s="26">
        <v>1790</v>
      </c>
      <c r="F14" s="26">
        <v>322718</v>
      </c>
      <c r="G14" s="27">
        <f t="shared" si="7"/>
        <v>83.29410185730067</v>
      </c>
      <c r="H14" s="26">
        <v>64726</v>
      </c>
      <c r="I14" s="27">
        <f t="shared" si="1"/>
        <v>16.705898142699333</v>
      </c>
      <c r="J14" s="26">
        <v>2885</v>
      </c>
      <c r="K14" s="26">
        <v>3314</v>
      </c>
      <c r="L14" s="26" t="s">
        <v>47</v>
      </c>
      <c r="M14" s="26">
        <f t="shared" si="2"/>
        <v>393643</v>
      </c>
      <c r="N14" s="26">
        <f t="shared" si="3"/>
        <v>850909</v>
      </c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21">
        <f t="shared" si="4"/>
        <v>387444</v>
      </c>
      <c r="AC14" s="21">
        <f t="shared" si="5"/>
        <v>1244552</v>
      </c>
      <c r="AD14" s="21">
        <f t="shared" si="6"/>
        <v>387444</v>
      </c>
      <c r="AE14" s="16"/>
      <c r="AF14" s="21"/>
      <c r="AG14" s="21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</row>
    <row r="15" spans="1:65" ht="14.25">
      <c r="A15" s="25" t="s">
        <v>7</v>
      </c>
      <c r="B15" s="26">
        <v>10002375</v>
      </c>
      <c r="C15" s="26">
        <v>7464948</v>
      </c>
      <c r="D15" s="27">
        <f t="shared" si="0"/>
        <v>30.472161359998758</v>
      </c>
      <c r="E15" s="26">
        <v>9224</v>
      </c>
      <c r="F15" s="26">
        <v>1785734</v>
      </c>
      <c r="G15" s="27">
        <f t="shared" si="7"/>
        <v>79.60178912279669</v>
      </c>
      <c r="H15" s="26">
        <v>457600</v>
      </c>
      <c r="I15" s="27">
        <f t="shared" si="1"/>
        <v>20.398210877203304</v>
      </c>
      <c r="J15" s="26">
        <v>15555</v>
      </c>
      <c r="K15" s="26">
        <v>15803</v>
      </c>
      <c r="L15" s="26">
        <v>39</v>
      </c>
      <c r="M15" s="26">
        <f t="shared" si="2"/>
        <v>2274731</v>
      </c>
      <c r="N15" s="26">
        <f t="shared" si="3"/>
        <v>5190217</v>
      </c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21">
        <f t="shared" si="4"/>
        <v>2243334</v>
      </c>
      <c r="AC15" s="21">
        <f t="shared" si="5"/>
        <v>7464948</v>
      </c>
      <c r="AD15" s="21">
        <f t="shared" si="6"/>
        <v>2243334</v>
      </c>
      <c r="AE15" s="16"/>
      <c r="AF15" s="21"/>
      <c r="AG15" s="21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</row>
    <row r="16" spans="1:65" ht="14.25">
      <c r="A16" s="25" t="s">
        <v>14</v>
      </c>
      <c r="B16" s="26">
        <v>1550796</v>
      </c>
      <c r="C16" s="26">
        <v>1189391</v>
      </c>
      <c r="D16" s="27">
        <f t="shared" si="0"/>
        <v>34.757115195928</v>
      </c>
      <c r="E16" s="26">
        <v>1578</v>
      </c>
      <c r="F16" s="26">
        <v>346253</v>
      </c>
      <c r="G16" s="27">
        <f t="shared" si="7"/>
        <v>85.18453824844886</v>
      </c>
      <c r="H16" s="26">
        <v>60221</v>
      </c>
      <c r="I16" s="27">
        <f t="shared" si="1"/>
        <v>14.815461751551144</v>
      </c>
      <c r="J16" s="26">
        <v>3782</v>
      </c>
      <c r="K16" s="26">
        <v>3140</v>
      </c>
      <c r="L16" s="26">
        <v>2</v>
      </c>
      <c r="M16" s="26">
        <f t="shared" si="2"/>
        <v>413398</v>
      </c>
      <c r="N16" s="26">
        <f t="shared" si="3"/>
        <v>775993</v>
      </c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21">
        <f t="shared" si="4"/>
        <v>406474</v>
      </c>
      <c r="AC16" s="21">
        <f t="shared" si="5"/>
        <v>1189391</v>
      </c>
      <c r="AD16" s="21">
        <f t="shared" si="6"/>
        <v>406474</v>
      </c>
      <c r="AE16" s="16"/>
      <c r="AF16" s="21"/>
      <c r="AG16" s="21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</row>
    <row r="17" spans="1:65" ht="14.25">
      <c r="A17" s="25" t="s">
        <v>17</v>
      </c>
      <c r="B17" s="26">
        <v>313348</v>
      </c>
      <c r="C17" s="26">
        <v>257684</v>
      </c>
      <c r="D17" s="27">
        <f t="shared" si="0"/>
        <v>32.73738377237236</v>
      </c>
      <c r="E17" s="26">
        <v>393</v>
      </c>
      <c r="F17" s="26">
        <v>75612</v>
      </c>
      <c r="G17" s="27">
        <f t="shared" si="7"/>
        <v>90.76090218343757</v>
      </c>
      <c r="H17" s="26">
        <v>7697</v>
      </c>
      <c r="I17" s="27">
        <f t="shared" si="1"/>
        <v>9.239097816562436</v>
      </c>
      <c r="J17" s="26">
        <v>567</v>
      </c>
      <c r="K17" s="26">
        <v>482</v>
      </c>
      <c r="L17" s="26">
        <v>1</v>
      </c>
      <c r="M17" s="26">
        <f t="shared" si="2"/>
        <v>84359</v>
      </c>
      <c r="N17" s="26">
        <f t="shared" si="3"/>
        <v>173325</v>
      </c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21">
        <f t="shared" si="4"/>
        <v>83309</v>
      </c>
      <c r="AC17" s="21">
        <f t="shared" si="5"/>
        <v>257684</v>
      </c>
      <c r="AD17" s="21">
        <f t="shared" si="6"/>
        <v>83309</v>
      </c>
      <c r="AE17" s="16"/>
      <c r="AF17" s="21"/>
      <c r="AG17" s="21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</row>
    <row r="18" spans="1:65" ht="14.25">
      <c r="A18" s="25" t="s">
        <v>0</v>
      </c>
      <c r="B18" s="26">
        <v>4424170</v>
      </c>
      <c r="C18" s="26">
        <v>3398824</v>
      </c>
      <c r="D18" s="27">
        <f t="shared" si="0"/>
        <v>32.745531984003875</v>
      </c>
      <c r="E18" s="26">
        <v>4827</v>
      </c>
      <c r="F18" s="26">
        <v>890655</v>
      </c>
      <c r="G18" s="27">
        <f t="shared" si="7"/>
        <v>81.36622130866735</v>
      </c>
      <c r="H18" s="26">
        <v>203970</v>
      </c>
      <c r="I18" s="27">
        <f t="shared" si="1"/>
        <v>18.633778691332648</v>
      </c>
      <c r="J18" s="26">
        <v>8283</v>
      </c>
      <c r="K18" s="26">
        <v>10045</v>
      </c>
      <c r="L18" s="26">
        <v>10</v>
      </c>
      <c r="M18" s="26">
        <f t="shared" si="2"/>
        <v>1112963</v>
      </c>
      <c r="N18" s="26">
        <f t="shared" si="3"/>
        <v>2285861</v>
      </c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21">
        <f t="shared" si="4"/>
        <v>1094625</v>
      </c>
      <c r="AC18" s="21">
        <f t="shared" si="5"/>
        <v>3398824</v>
      </c>
      <c r="AD18" s="21">
        <f t="shared" si="6"/>
        <v>1094625</v>
      </c>
      <c r="AE18" s="16"/>
      <c r="AF18" s="21"/>
      <c r="AG18" s="21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</row>
    <row r="19" spans="1:65" ht="14.25">
      <c r="A19" s="25" t="s">
        <v>19</v>
      </c>
      <c r="B19" s="26">
        <v>4090105</v>
      </c>
      <c r="C19" s="26">
        <v>3281769</v>
      </c>
      <c r="D19" s="27">
        <f t="shared" si="0"/>
        <v>41.66118943776969</v>
      </c>
      <c r="E19" s="26">
        <v>4024</v>
      </c>
      <c r="F19" s="26">
        <v>1290778</v>
      </c>
      <c r="G19" s="27">
        <f t="shared" si="7"/>
        <v>95.08745719960162</v>
      </c>
      <c r="H19" s="26">
        <v>66686</v>
      </c>
      <c r="I19" s="27">
        <f t="shared" si="1"/>
        <v>4.9125428003983895</v>
      </c>
      <c r="J19" s="26">
        <v>4322</v>
      </c>
      <c r="K19" s="26">
        <v>5430</v>
      </c>
      <c r="L19" s="26">
        <v>8</v>
      </c>
      <c r="M19" s="26">
        <f t="shared" si="2"/>
        <v>1367224</v>
      </c>
      <c r="N19" s="26">
        <f t="shared" si="3"/>
        <v>1914545</v>
      </c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21">
        <f t="shared" si="4"/>
        <v>1357464</v>
      </c>
      <c r="AC19" s="21">
        <f t="shared" si="5"/>
        <v>3281769</v>
      </c>
      <c r="AD19" s="21">
        <f t="shared" si="6"/>
        <v>1357464</v>
      </c>
      <c r="AE19" s="16"/>
      <c r="AF19" s="21"/>
      <c r="AG19" s="21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</row>
    <row r="20" spans="1:65" ht="14.25">
      <c r="A20" s="25" t="s">
        <v>24</v>
      </c>
      <c r="B20" s="26">
        <v>1663286</v>
      </c>
      <c r="C20" s="26">
        <v>1381426</v>
      </c>
      <c r="D20" s="27">
        <f t="shared" si="0"/>
        <v>32.35113571049047</v>
      </c>
      <c r="E20" s="26">
        <v>1835</v>
      </c>
      <c r="F20" s="26">
        <v>410048</v>
      </c>
      <c r="G20" s="27">
        <f t="shared" si="7"/>
        <v>92.39747897076751</v>
      </c>
      <c r="H20" s="26">
        <v>33739</v>
      </c>
      <c r="I20" s="27">
        <f t="shared" si="1"/>
        <v>7.602521029232492</v>
      </c>
      <c r="J20" s="26">
        <v>1473</v>
      </c>
      <c r="K20" s="26">
        <v>1647</v>
      </c>
      <c r="L20" s="26" t="s">
        <v>49</v>
      </c>
      <c r="M20" s="26">
        <f t="shared" si="2"/>
        <v>446907</v>
      </c>
      <c r="N20" s="26">
        <f t="shared" si="3"/>
        <v>934519</v>
      </c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21">
        <f t="shared" si="4"/>
        <v>443787</v>
      </c>
      <c r="AC20" s="21">
        <f t="shared" si="5"/>
        <v>1381426</v>
      </c>
      <c r="AD20" s="21">
        <f t="shared" si="6"/>
        <v>443787</v>
      </c>
      <c r="AE20" s="16"/>
      <c r="AF20" s="21"/>
      <c r="AG20" s="21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</row>
    <row r="21" spans="1:65" ht="14.25">
      <c r="A21" s="25" t="s">
        <v>23</v>
      </c>
      <c r="B21" s="26">
        <v>5092100</v>
      </c>
      <c r="C21" s="26">
        <v>4034686</v>
      </c>
      <c r="D21" s="27">
        <f t="shared" si="0"/>
        <v>28.411281571849706</v>
      </c>
      <c r="E21" s="26">
        <v>5299</v>
      </c>
      <c r="F21" s="26">
        <v>1048825</v>
      </c>
      <c r="G21" s="27">
        <f t="shared" si="7"/>
        <v>92.54471608561417</v>
      </c>
      <c r="H21" s="26">
        <v>84492</v>
      </c>
      <c r="I21" s="27">
        <f t="shared" si="1"/>
        <v>7.455283914385825</v>
      </c>
      <c r="J21" s="26">
        <v>4989</v>
      </c>
      <c r="K21" s="26">
        <v>7981</v>
      </c>
      <c r="L21" s="26">
        <v>19</v>
      </c>
      <c r="M21" s="26">
        <f t="shared" si="2"/>
        <v>1146306</v>
      </c>
      <c r="N21" s="26">
        <f t="shared" si="3"/>
        <v>2888380</v>
      </c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21">
        <f t="shared" si="4"/>
        <v>1133317</v>
      </c>
      <c r="AC21" s="21">
        <f t="shared" si="5"/>
        <v>4034686</v>
      </c>
      <c r="AD21" s="21">
        <f t="shared" si="6"/>
        <v>1133317</v>
      </c>
      <c r="AE21" s="16"/>
      <c r="AF21" s="21"/>
      <c r="AG21" s="21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</row>
    <row r="22" spans="1:65" ht="14.25">
      <c r="A22" s="25" t="s">
        <v>12</v>
      </c>
      <c r="B22" s="26">
        <v>3752686</v>
      </c>
      <c r="C22" s="26">
        <v>2857034</v>
      </c>
      <c r="D22" s="27">
        <f t="shared" si="0"/>
        <v>30.773277461871295</v>
      </c>
      <c r="E22" s="26">
        <v>3961</v>
      </c>
      <c r="F22" s="26">
        <v>722166</v>
      </c>
      <c r="G22" s="27">
        <f t="shared" si="7"/>
        <v>83.54592928687612</v>
      </c>
      <c r="H22" s="26">
        <v>142228</v>
      </c>
      <c r="I22" s="27">
        <f t="shared" si="1"/>
        <v>16.454070713123876</v>
      </c>
      <c r="J22" s="26">
        <v>7492</v>
      </c>
      <c r="K22" s="26">
        <v>7313</v>
      </c>
      <c r="L22" s="26">
        <v>4</v>
      </c>
      <c r="M22" s="26">
        <f t="shared" si="2"/>
        <v>879203</v>
      </c>
      <c r="N22" s="26">
        <f t="shared" si="3"/>
        <v>1977831</v>
      </c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21">
        <f t="shared" si="4"/>
        <v>864394</v>
      </c>
      <c r="AC22" s="21">
        <f t="shared" si="5"/>
        <v>2857034</v>
      </c>
      <c r="AD22" s="21">
        <f t="shared" si="6"/>
        <v>864394</v>
      </c>
      <c r="AE22" s="16"/>
      <c r="AF22" s="21"/>
      <c r="AG22" s="21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</row>
    <row r="23" spans="1:65" ht="14.25">
      <c r="A23" s="25" t="s">
        <v>46</v>
      </c>
      <c r="B23" s="26">
        <v>1058194</v>
      </c>
      <c r="C23" s="26">
        <v>789683</v>
      </c>
      <c r="D23" s="27">
        <f t="shared" si="0"/>
        <v>25.195553152340878</v>
      </c>
      <c r="E23" s="26">
        <v>1014</v>
      </c>
      <c r="F23" s="26">
        <v>164128</v>
      </c>
      <c r="G23" s="27">
        <f t="shared" si="7"/>
        <v>83.74219355892077</v>
      </c>
      <c r="H23" s="26">
        <v>31864</v>
      </c>
      <c r="I23" s="27">
        <f t="shared" si="1"/>
        <v>16.25780644107923</v>
      </c>
      <c r="J23" s="26">
        <v>1820</v>
      </c>
      <c r="K23" s="26">
        <v>1137</v>
      </c>
      <c r="L23" s="26">
        <v>16</v>
      </c>
      <c r="M23" s="26">
        <f t="shared" si="2"/>
        <v>198965</v>
      </c>
      <c r="N23" s="26">
        <f t="shared" si="3"/>
        <v>590718</v>
      </c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21">
        <f t="shared" si="4"/>
        <v>195992</v>
      </c>
      <c r="AC23" s="21">
        <f t="shared" si="5"/>
        <v>789683</v>
      </c>
      <c r="AD23" s="21">
        <f t="shared" si="6"/>
        <v>195992</v>
      </c>
      <c r="AE23" s="16"/>
      <c r="AF23" s="21"/>
      <c r="AG23" s="21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</row>
    <row r="24" spans="1:65" ht="14.25">
      <c r="A24" s="25" t="s">
        <v>13</v>
      </c>
      <c r="B24" s="26">
        <v>894762</v>
      </c>
      <c r="C24" s="26">
        <v>676229</v>
      </c>
      <c r="D24" s="27">
        <f t="shared" si="0"/>
        <v>28.432232276344255</v>
      </c>
      <c r="E24" s="26">
        <v>1007</v>
      </c>
      <c r="F24" s="26">
        <v>156326</v>
      </c>
      <c r="G24" s="27">
        <f t="shared" si="7"/>
        <v>82.77304472601543</v>
      </c>
      <c r="H24" s="26">
        <v>32535</v>
      </c>
      <c r="I24" s="27">
        <f t="shared" si="1"/>
        <v>17.226955273984572</v>
      </c>
      <c r="J24" s="26">
        <v>1632</v>
      </c>
      <c r="K24" s="26">
        <v>1774</v>
      </c>
      <c r="L24" s="26" t="s">
        <v>48</v>
      </c>
      <c r="M24" s="26">
        <f t="shared" si="2"/>
        <v>192267</v>
      </c>
      <c r="N24" s="26">
        <f t="shared" si="3"/>
        <v>483962</v>
      </c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21">
        <f t="shared" si="4"/>
        <v>188861</v>
      </c>
      <c r="AC24" s="21">
        <f t="shared" si="5"/>
        <v>676229</v>
      </c>
      <c r="AD24" s="21">
        <f t="shared" si="6"/>
        <v>188861</v>
      </c>
      <c r="AE24" s="16"/>
      <c r="AF24" s="21"/>
      <c r="AG24" s="21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</row>
    <row r="25" spans="1:65" ht="14.25">
      <c r="A25" s="25" t="s">
        <v>6</v>
      </c>
      <c r="B25" s="26">
        <v>128298</v>
      </c>
      <c r="C25" s="26">
        <v>99913</v>
      </c>
      <c r="D25" s="27">
        <f t="shared" si="0"/>
        <v>34.02360053246324</v>
      </c>
      <c r="E25" s="26">
        <v>151</v>
      </c>
      <c r="F25" s="26">
        <v>27776</v>
      </c>
      <c r="G25" s="27">
        <f t="shared" si="7"/>
        <v>83.9001993596327</v>
      </c>
      <c r="H25" s="26">
        <v>5330</v>
      </c>
      <c r="I25" s="27">
        <f t="shared" si="1"/>
        <v>16.099800640367306</v>
      </c>
      <c r="J25" s="26">
        <v>500</v>
      </c>
      <c r="K25" s="26">
        <v>388</v>
      </c>
      <c r="L25" s="28" t="s">
        <v>50</v>
      </c>
      <c r="M25" s="26">
        <f t="shared" si="2"/>
        <v>33994</v>
      </c>
      <c r="N25" s="26">
        <f t="shared" si="3"/>
        <v>65919</v>
      </c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21">
        <f t="shared" si="4"/>
        <v>33106</v>
      </c>
      <c r="AC25" s="21">
        <f t="shared" si="5"/>
        <v>99913</v>
      </c>
      <c r="AD25" s="21">
        <f t="shared" si="6"/>
        <v>33106</v>
      </c>
      <c r="AE25" s="16"/>
      <c r="AF25" s="21"/>
      <c r="AG25" s="21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</row>
    <row r="26" spans="1:65" ht="14.25">
      <c r="A26" s="29" t="s">
        <v>8</v>
      </c>
      <c r="B26" s="30">
        <v>4927879</v>
      </c>
      <c r="C26" s="30">
        <v>3719681</v>
      </c>
      <c r="D26" s="31">
        <f t="shared" si="0"/>
        <v>37.865316945189655</v>
      </c>
      <c r="E26" s="30">
        <v>4739</v>
      </c>
      <c r="F26" s="30">
        <v>1191939</v>
      </c>
      <c r="G26" s="31">
        <f t="shared" si="7"/>
        <v>85.62903202632222</v>
      </c>
      <c r="H26" s="30">
        <v>200041</v>
      </c>
      <c r="I26" s="31">
        <f t="shared" si="1"/>
        <v>14.370967973677782</v>
      </c>
      <c r="J26" s="30">
        <v>8477</v>
      </c>
      <c r="K26" s="30">
        <v>7998</v>
      </c>
      <c r="L26" s="30">
        <v>14</v>
      </c>
      <c r="M26" s="30">
        <f t="shared" si="2"/>
        <v>1408469</v>
      </c>
      <c r="N26" s="26">
        <f t="shared" si="3"/>
        <v>2311212</v>
      </c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21">
        <f t="shared" si="4"/>
        <v>1391980</v>
      </c>
      <c r="AC26" s="21">
        <f t="shared" si="5"/>
        <v>3719681</v>
      </c>
      <c r="AD26" s="21">
        <f t="shared" si="6"/>
        <v>1391980</v>
      </c>
      <c r="AE26" s="16"/>
      <c r="AF26" s="21"/>
      <c r="AG26" s="21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</row>
    <row r="27" spans="1:65" ht="14.25">
      <c r="A27" s="32" t="s">
        <v>26</v>
      </c>
      <c r="B27" s="33">
        <f>SUM(B7:B26)</f>
        <v>60797634</v>
      </c>
      <c r="C27" s="33">
        <f>SUM(C7:C26)</f>
        <v>46723951</v>
      </c>
      <c r="D27" s="34">
        <f>ROUND(M27/C27*100,2)</f>
        <v>32.16</v>
      </c>
      <c r="E27" s="33">
        <f>SUM(E7:E26)</f>
        <v>61562</v>
      </c>
      <c r="F27" s="33">
        <f>SUM(F7:F26)</f>
        <v>12822918</v>
      </c>
      <c r="G27" s="34">
        <f t="shared" si="7"/>
        <v>86.44224033186266</v>
      </c>
      <c r="H27" s="33">
        <f>SUM(H7:H26)</f>
        <v>2011170</v>
      </c>
      <c r="I27" s="34">
        <f t="shared" si="1"/>
        <v>13.557759668137333</v>
      </c>
      <c r="J27" s="33">
        <f>SUM(J7:J26)</f>
        <v>91123</v>
      </c>
      <c r="K27" s="33">
        <f>SUM(K7:K26)</f>
        <v>101420</v>
      </c>
      <c r="L27" s="33">
        <f>SUM(L7:L26)</f>
        <v>309</v>
      </c>
      <c r="M27" s="33">
        <f t="shared" si="2"/>
        <v>15026940</v>
      </c>
      <c r="N27" s="33">
        <f t="shared" si="3"/>
        <v>31697011</v>
      </c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21">
        <f t="shared" si="4"/>
        <v>14834088</v>
      </c>
      <c r="AC27" s="21">
        <f t="shared" si="5"/>
        <v>46723951</v>
      </c>
      <c r="AD27" s="21">
        <f t="shared" si="6"/>
        <v>14834088</v>
      </c>
      <c r="AE27" s="16"/>
      <c r="AF27" s="35">
        <f>D27</f>
        <v>32.16</v>
      </c>
      <c r="AG27" s="21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</row>
    <row r="28" spans="1:65" ht="14.25">
      <c r="A28" s="36" t="s">
        <v>27</v>
      </c>
      <c r="B28" s="37">
        <v>4115235</v>
      </c>
      <c r="C28" s="37">
        <v>3951455</v>
      </c>
      <c r="D28" s="38">
        <f t="shared" si="0"/>
        <v>19.735717602756452</v>
      </c>
      <c r="E28" s="37">
        <v>1377</v>
      </c>
      <c r="F28" s="37">
        <v>511846</v>
      </c>
      <c r="G28" s="38">
        <f t="shared" si="7"/>
        <v>73.17511126106356</v>
      </c>
      <c r="H28" s="37">
        <v>187635</v>
      </c>
      <c r="I28" s="38">
        <f t="shared" si="1"/>
        <v>26.82488873893644</v>
      </c>
      <c r="J28" s="37">
        <v>13297</v>
      </c>
      <c r="K28" s="37">
        <v>66716</v>
      </c>
      <c r="L28" s="37">
        <v>354</v>
      </c>
      <c r="M28" s="37">
        <f t="shared" si="2"/>
        <v>779848</v>
      </c>
      <c r="N28" s="37">
        <f t="shared" si="3"/>
        <v>3171607</v>
      </c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21">
        <f t="shared" si="4"/>
        <v>699481</v>
      </c>
      <c r="AC28" s="21">
        <f t="shared" si="5"/>
        <v>3951455</v>
      </c>
      <c r="AD28" s="21">
        <f t="shared" si="6"/>
        <v>699481</v>
      </c>
      <c r="AE28" s="16"/>
      <c r="AF28" s="35">
        <v>19.74</v>
      </c>
      <c r="AG28" s="21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</row>
    <row r="29" spans="1:65" ht="14.25">
      <c r="A29" s="18" t="s">
        <v>28</v>
      </c>
      <c r="B29" s="39">
        <f>B27+B28</f>
        <v>64912869</v>
      </c>
      <c r="C29" s="39">
        <f aca="true" t="shared" si="8" ref="C29:M29">C27+C28</f>
        <v>50675406</v>
      </c>
      <c r="D29" s="40">
        <f t="shared" si="0"/>
        <v>31.192227645891972</v>
      </c>
      <c r="E29" s="39">
        <f t="shared" si="8"/>
        <v>62939</v>
      </c>
      <c r="F29" s="39">
        <f t="shared" si="8"/>
        <v>13334764</v>
      </c>
      <c r="G29" s="40">
        <f t="shared" si="7"/>
        <v>85.84481776209962</v>
      </c>
      <c r="H29" s="39">
        <f t="shared" si="8"/>
        <v>2198805</v>
      </c>
      <c r="I29" s="40">
        <f t="shared" si="1"/>
        <v>14.155182237900382</v>
      </c>
      <c r="J29" s="39">
        <f t="shared" si="8"/>
        <v>104420</v>
      </c>
      <c r="K29" s="39">
        <f t="shared" si="8"/>
        <v>168136</v>
      </c>
      <c r="L29" s="39">
        <f t="shared" si="8"/>
        <v>663</v>
      </c>
      <c r="M29" s="39">
        <f t="shared" si="8"/>
        <v>15806788</v>
      </c>
      <c r="N29" s="39">
        <f t="shared" si="3"/>
        <v>34868618</v>
      </c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21">
        <f t="shared" si="4"/>
        <v>15533569</v>
      </c>
      <c r="AC29" s="21">
        <f t="shared" si="5"/>
        <v>50675406</v>
      </c>
      <c r="AD29" s="21">
        <f t="shared" si="6"/>
        <v>15533569</v>
      </c>
      <c r="AE29" s="16"/>
      <c r="AF29" s="35">
        <f>AF27+AF28</f>
        <v>51.89999999999999</v>
      </c>
      <c r="AG29" s="21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</row>
    <row r="30" spans="1:65" ht="4.5" customHeight="1">
      <c r="A30" s="41"/>
      <c r="B30" s="41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42"/>
      <c r="N30" s="43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21"/>
      <c r="AC30" s="16"/>
      <c r="AD30" s="16"/>
      <c r="AE30" s="16"/>
      <c r="AF30" s="16">
        <f>HARMEAN(C29:AF29)/M29</f>
        <v>7.4889628419211254E-06</v>
      </c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</row>
    <row r="31" spans="1:65" ht="4.5" customHeight="1">
      <c r="A31" s="41"/>
      <c r="B31" s="41"/>
      <c r="C31" s="41"/>
      <c r="D31" s="44"/>
      <c r="E31" s="15"/>
      <c r="F31" s="15"/>
      <c r="G31" s="44"/>
      <c r="H31" s="15"/>
      <c r="I31" s="44"/>
      <c r="J31" s="15"/>
      <c r="K31" s="15"/>
      <c r="L31" s="15"/>
      <c r="M31" s="42"/>
      <c r="N31" s="43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21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</row>
    <row r="32" spans="1:65" ht="4.5" customHeight="1">
      <c r="A32" s="41"/>
      <c r="B32" s="15"/>
      <c r="C32" s="15"/>
      <c r="D32" s="15"/>
      <c r="E32" s="15"/>
      <c r="F32" s="15"/>
      <c r="G32" s="44"/>
      <c r="H32" s="15"/>
      <c r="I32" s="44"/>
      <c r="J32" s="15"/>
      <c r="K32" s="15"/>
      <c r="L32" s="15"/>
      <c r="M32" s="42"/>
      <c r="N32" s="43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21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</row>
    <row r="33" spans="1:65" ht="14.25">
      <c r="A33" s="89" t="str">
        <f>A29</f>
        <v>totale Italia+Estero</v>
      </c>
      <c r="B33" s="107" t="s">
        <v>25</v>
      </c>
      <c r="C33" s="108"/>
      <c r="D33" s="45" t="s">
        <v>73</v>
      </c>
      <c r="E33" s="45" t="s">
        <v>76</v>
      </c>
      <c r="F33" s="98" t="s">
        <v>68</v>
      </c>
      <c r="G33" s="100" t="s">
        <v>25</v>
      </c>
      <c r="H33" s="102" t="s">
        <v>29</v>
      </c>
      <c r="I33" s="106" t="s">
        <v>73</v>
      </c>
      <c r="J33" s="47" t="s">
        <v>65</v>
      </c>
      <c r="K33" s="98" t="s">
        <v>68</v>
      </c>
      <c r="L33" s="48" t="s">
        <v>78</v>
      </c>
      <c r="M33" s="49" t="s">
        <v>79</v>
      </c>
      <c r="N33" s="50" t="s">
        <v>68</v>
      </c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21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</row>
    <row r="34" spans="1:65" ht="14.25">
      <c r="A34" s="90"/>
      <c r="B34" s="101"/>
      <c r="C34" s="103"/>
      <c r="D34" s="51" t="s">
        <v>75</v>
      </c>
      <c r="E34" s="52" t="s">
        <v>74</v>
      </c>
      <c r="F34" s="99"/>
      <c r="G34" s="101"/>
      <c r="H34" s="103"/>
      <c r="I34" s="103"/>
      <c r="J34" s="52" t="s">
        <v>29</v>
      </c>
      <c r="K34" s="99"/>
      <c r="L34" s="53">
        <f>C29</f>
        <v>50675406</v>
      </c>
      <c r="M34" s="51">
        <f>M29+N29</f>
        <v>50675406</v>
      </c>
      <c r="N34" s="54">
        <f>L34-M34</f>
        <v>0</v>
      </c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21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</row>
    <row r="35" spans="1:65" ht="14.25">
      <c r="A35" s="90"/>
      <c r="B35" s="95">
        <f>C29</f>
        <v>50675406</v>
      </c>
      <c r="C35" s="96"/>
      <c r="D35" s="56">
        <f>B35*D29/100</f>
        <v>15806788</v>
      </c>
      <c r="E35" s="56">
        <f>M29</f>
        <v>15806788</v>
      </c>
      <c r="F35" s="57">
        <f>D35-E35</f>
        <v>0</v>
      </c>
      <c r="G35" s="55">
        <f>B35</f>
        <v>50675406</v>
      </c>
      <c r="H35" s="56">
        <f>E35</f>
        <v>15806788</v>
      </c>
      <c r="I35" s="56">
        <f>G35-H35</f>
        <v>34868618</v>
      </c>
      <c r="J35" s="56">
        <f>N29</f>
        <v>34868618</v>
      </c>
      <c r="K35" s="57">
        <f>I35-J35</f>
        <v>0</v>
      </c>
      <c r="L35" s="95" t="s">
        <v>77</v>
      </c>
      <c r="M35" s="104"/>
      <c r="N35" s="105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21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</row>
    <row r="36" spans="1:65" ht="4.5" customHeight="1">
      <c r="A36" s="41"/>
      <c r="B36" s="41"/>
      <c r="C36" s="15"/>
      <c r="D36" s="15"/>
      <c r="E36" s="15"/>
      <c r="F36" s="15"/>
      <c r="G36" s="44"/>
      <c r="H36" s="15"/>
      <c r="I36" s="44"/>
      <c r="J36" s="15"/>
      <c r="K36" s="15"/>
      <c r="L36" s="15"/>
      <c r="M36" s="43"/>
      <c r="N36" s="43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21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</row>
    <row r="37" spans="1:65" ht="4.5" customHeight="1">
      <c r="A37" s="41"/>
      <c r="B37" s="41"/>
      <c r="C37" s="15"/>
      <c r="D37" s="15"/>
      <c r="E37" s="15"/>
      <c r="F37" s="15"/>
      <c r="G37" s="44"/>
      <c r="H37" s="15"/>
      <c r="I37" s="44"/>
      <c r="J37" s="15"/>
      <c r="K37" s="15"/>
      <c r="L37" s="15"/>
      <c r="M37" s="43"/>
      <c r="N37" s="43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21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</row>
    <row r="38" spans="1:65" ht="14.25">
      <c r="A38" s="48" t="s">
        <v>82</v>
      </c>
      <c r="B38" s="45" t="s">
        <v>83</v>
      </c>
      <c r="C38" s="45" t="s">
        <v>25</v>
      </c>
      <c r="D38" s="45" t="s">
        <v>84</v>
      </c>
      <c r="E38" s="45" t="s">
        <v>85</v>
      </c>
      <c r="F38" s="45" t="s">
        <v>86</v>
      </c>
      <c r="G38" s="46" t="s">
        <v>10</v>
      </c>
      <c r="H38" s="45" t="s">
        <v>87</v>
      </c>
      <c r="I38" s="46" t="s">
        <v>10</v>
      </c>
      <c r="J38" s="45" t="s">
        <v>31</v>
      </c>
      <c r="K38" s="45" t="s">
        <v>32</v>
      </c>
      <c r="L38" s="45" t="s">
        <v>38</v>
      </c>
      <c r="M38" s="58" t="s">
        <v>29</v>
      </c>
      <c r="N38" s="59" t="s">
        <v>67</v>
      </c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21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</row>
    <row r="39" spans="1:65" ht="14.25">
      <c r="A39" s="60" t="s">
        <v>81</v>
      </c>
      <c r="B39" s="56">
        <v>9230</v>
      </c>
      <c r="C39" s="56">
        <v>7137</v>
      </c>
      <c r="D39" s="61">
        <f>(M39/C39)*100</f>
        <v>17.94871794871795</v>
      </c>
      <c r="E39" s="56">
        <v>11</v>
      </c>
      <c r="F39" s="56">
        <v>1168</v>
      </c>
      <c r="G39" s="61">
        <v>92.68</v>
      </c>
      <c r="H39" s="56">
        <v>93</v>
      </c>
      <c r="I39" s="61">
        <v>7.38</v>
      </c>
      <c r="J39" s="56">
        <v>8</v>
      </c>
      <c r="K39" s="56">
        <v>12</v>
      </c>
      <c r="L39" s="56">
        <v>0</v>
      </c>
      <c r="M39" s="56">
        <v>1281</v>
      </c>
      <c r="N39" s="57">
        <f>C39-M39</f>
        <v>5856</v>
      </c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21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</row>
    <row r="40" spans="1:51" ht="14.25">
      <c r="A40" s="62"/>
      <c r="B40" s="62"/>
      <c r="C40" s="63"/>
      <c r="D40" s="63"/>
      <c r="E40" s="63"/>
      <c r="F40" s="63"/>
      <c r="G40" s="64"/>
      <c r="H40" s="62"/>
      <c r="I40" s="64"/>
      <c r="J40" s="63"/>
      <c r="K40" s="63"/>
      <c r="L40" s="63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21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</row>
    <row r="41" spans="1:51" ht="14.25">
      <c r="A41" s="62"/>
      <c r="B41" s="63"/>
      <c r="C41" s="63"/>
      <c r="D41" s="63"/>
      <c r="E41" s="21"/>
      <c r="F41" s="65"/>
      <c r="G41" s="3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21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</row>
    <row r="42" spans="1:51" ht="14.25">
      <c r="A42" s="62"/>
      <c r="B42" s="62"/>
      <c r="C42" s="63"/>
      <c r="D42" s="63"/>
      <c r="E42" s="16"/>
      <c r="F42" s="16"/>
      <c r="G42" s="35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</row>
    <row r="43" spans="1:51" ht="14.25">
      <c r="A43" s="62"/>
      <c r="B43" s="62"/>
      <c r="C43" s="63"/>
      <c r="D43" s="63"/>
      <c r="E43" s="16"/>
      <c r="F43" s="16"/>
      <c r="G43" s="35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</row>
    <row r="44" spans="1:51" ht="14.25">
      <c r="A44" s="62"/>
      <c r="B44" s="62"/>
      <c r="C44" s="63"/>
      <c r="D44" s="63"/>
      <c r="E44" s="16"/>
      <c r="F44" s="16"/>
      <c r="G44" s="35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</row>
    <row r="45" spans="1:51" ht="14.25">
      <c r="A45" s="62"/>
      <c r="B45" s="62"/>
      <c r="C45" s="63"/>
      <c r="D45" s="63"/>
      <c r="E45" s="16"/>
      <c r="F45" s="16"/>
      <c r="G45" s="35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</row>
    <row r="46" spans="1:51" ht="14.25">
      <c r="A46" s="62"/>
      <c r="B46" s="62"/>
      <c r="C46" s="63"/>
      <c r="D46" s="63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</row>
    <row r="47" spans="1:51" ht="14.25">
      <c r="A47" s="62"/>
      <c r="B47" s="62"/>
      <c r="C47" s="63"/>
      <c r="D47" s="63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</row>
    <row r="48" spans="1:51" ht="14.25">
      <c r="A48" s="62"/>
      <c r="B48" s="62"/>
      <c r="C48" s="63"/>
      <c r="D48" s="63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</row>
    <row r="49" spans="1:51" ht="14.25">
      <c r="A49" s="62"/>
      <c r="B49" s="62"/>
      <c r="C49" s="63"/>
      <c r="D49" s="6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</row>
    <row r="50" spans="1:51" ht="14.25">
      <c r="A50" s="62"/>
      <c r="B50" s="62"/>
      <c r="C50" s="63"/>
      <c r="D50" s="63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</row>
    <row r="51" spans="1:51" ht="14.25">
      <c r="A51" s="62"/>
      <c r="B51" s="62"/>
      <c r="C51" s="63"/>
      <c r="D51" s="63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</row>
    <row r="52" spans="1:51" ht="15">
      <c r="A52" s="62"/>
      <c r="B52" s="66"/>
      <c r="C52" s="63"/>
      <c r="D52" s="6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</row>
    <row r="53" spans="1:51" ht="14.25">
      <c r="A53" s="62"/>
      <c r="B53" s="62"/>
      <c r="C53" s="63"/>
      <c r="D53" s="63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</row>
    <row r="54" spans="1:51" ht="14.25">
      <c r="A54" s="62"/>
      <c r="B54" s="62"/>
      <c r="C54" s="63"/>
      <c r="D54" s="63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</row>
    <row r="55" spans="1:51" ht="14.2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</row>
    <row r="56" spans="1:51" ht="14.2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</row>
    <row r="57" spans="1:51" ht="14.25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</row>
    <row r="58" spans="1:51" ht="14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</row>
    <row r="59" spans="1:51" ht="14.25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</row>
    <row r="60" spans="1:51" ht="14.25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</row>
    <row r="61" spans="1:51" ht="14.25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</row>
    <row r="62" spans="1:51" ht="14.25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</row>
    <row r="63" spans="1:51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</row>
    <row r="64" spans="1:51" ht="14.25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</row>
    <row r="65" spans="1:51" ht="14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</row>
    <row r="66" spans="1:51" ht="14.25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</row>
    <row r="67" spans="1:51" ht="14.25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</row>
    <row r="68" spans="1:51" ht="14.25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</row>
    <row r="69" spans="1:51" ht="14.25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</row>
    <row r="70" spans="1:51" ht="14.25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</row>
    <row r="71" spans="1:51" ht="14.25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</row>
    <row r="72" spans="1:51" ht="14.25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</row>
    <row r="73" spans="1:51" ht="14.25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</row>
    <row r="74" spans="1:51" ht="14.25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</row>
    <row r="75" spans="1:51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</row>
    <row r="76" spans="1:51" ht="14.25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</row>
    <row r="77" spans="1:51" ht="14.25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</row>
    <row r="78" spans="1:51" ht="14.25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</row>
    <row r="79" spans="1:51" ht="14.25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</row>
    <row r="80" spans="1:51" ht="14.25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</row>
    <row r="81" spans="1:51" ht="14.25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</row>
    <row r="82" spans="1:51" ht="14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</row>
    <row r="83" spans="1:51" ht="14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</row>
    <row r="84" spans="1:51" ht="14.25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</row>
    <row r="85" spans="1:51" ht="14.25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</row>
    <row r="86" spans="1:51" ht="14.2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</row>
    <row r="87" spans="1:51" ht="14.25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</row>
    <row r="88" spans="1:51" ht="14.2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</row>
    <row r="89" spans="1:51" ht="14.25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</row>
    <row r="90" spans="1:51" ht="14.2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</row>
    <row r="91" spans="1:51" ht="14.25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</row>
    <row r="92" spans="1:51" ht="14.2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</row>
    <row r="93" spans="1:51" ht="14.25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</row>
    <row r="94" spans="1:51" ht="14.2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</row>
    <row r="95" spans="1:51" ht="14.25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</row>
    <row r="96" spans="1:51" ht="14.2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</row>
    <row r="97" spans="1:51" ht="14.25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</row>
    <row r="98" spans="1:51" ht="14.2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</row>
    <row r="99" spans="1:51" ht="14.25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</row>
    <row r="100" spans="1:51" ht="14.25">
      <c r="A100" s="16" t="str">
        <f>A7</f>
        <v>Abruzzo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</row>
    <row r="101" spans="1:51" ht="14.25">
      <c r="A101" s="16" t="str">
        <f aca="true" t="shared" si="9" ref="A101:A122">A8</f>
        <v>Basilicata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</row>
    <row r="102" spans="1:51" ht="14.25">
      <c r="A102" s="16" t="str">
        <f t="shared" si="9"/>
        <v>Calabria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  <c r="AT102" s="16"/>
      <c r="AU102" s="16"/>
      <c r="AV102" s="16"/>
      <c r="AW102" s="16"/>
      <c r="AX102" s="16"/>
      <c r="AY102" s="16"/>
    </row>
    <row r="103" spans="1:51" ht="14.25">
      <c r="A103" s="16" t="str">
        <f t="shared" si="9"/>
        <v>Campania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</row>
    <row r="104" spans="1:51" ht="14.25">
      <c r="A104" s="16" t="str">
        <f t="shared" si="9"/>
        <v>Emilia Romagna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</row>
    <row r="105" spans="1:51" ht="14.25">
      <c r="A105" s="16" t="str">
        <f t="shared" si="9"/>
        <v>Friuli Venezia Giulia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</row>
    <row r="106" spans="1:51" ht="14.25">
      <c r="A106" s="16" t="str">
        <f t="shared" si="9"/>
        <v>Lazio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  <c r="AL106" s="16"/>
      <c r="AM106" s="16"/>
      <c r="AN106" s="16"/>
      <c r="AO106" s="16"/>
      <c r="AP106" s="16"/>
      <c r="AQ106" s="16"/>
      <c r="AR106" s="16"/>
      <c r="AS106" s="16"/>
      <c r="AT106" s="16"/>
      <c r="AU106" s="16"/>
      <c r="AV106" s="16"/>
      <c r="AW106" s="16"/>
      <c r="AX106" s="16"/>
      <c r="AY106" s="16"/>
    </row>
    <row r="107" spans="1:51" ht="14.25">
      <c r="A107" s="16" t="str">
        <f t="shared" si="9"/>
        <v>Liguria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</row>
    <row r="108" spans="1:51" ht="14.25">
      <c r="A108" s="16" t="str">
        <f t="shared" si="9"/>
        <v>Lombardia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</row>
    <row r="109" spans="1:51" ht="14.25">
      <c r="A109" s="16" t="str">
        <f t="shared" si="9"/>
        <v>Marche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</row>
    <row r="110" spans="1:51" ht="14.25">
      <c r="A110" s="16" t="str">
        <f t="shared" si="9"/>
        <v>Molise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</row>
    <row r="111" spans="1:51" ht="14.25">
      <c r="A111" s="16" t="str">
        <f t="shared" si="9"/>
        <v>Piemonte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</row>
    <row r="112" spans="1:51" ht="14.25">
      <c r="A112" s="16" t="str">
        <f t="shared" si="9"/>
        <v>Puglia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</row>
    <row r="113" spans="1:51" ht="14.25">
      <c r="A113" s="16" t="str">
        <f t="shared" si="9"/>
        <v>Sardegna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</row>
    <row r="114" spans="1:51" ht="14.25">
      <c r="A114" s="16" t="str">
        <f t="shared" si="9"/>
        <v>Sicilia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</row>
    <row r="115" spans="1:51" ht="14.25">
      <c r="A115" s="16" t="str">
        <f t="shared" si="9"/>
        <v>Toscana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</row>
    <row r="116" ht="14.25">
      <c r="A116" s="16" t="str">
        <f t="shared" si="9"/>
        <v>Trentino Alto Adige</v>
      </c>
    </row>
    <row r="117" ht="14.25">
      <c r="A117" s="16" t="str">
        <f t="shared" si="9"/>
        <v>Umbria</v>
      </c>
    </row>
    <row r="118" ht="14.25">
      <c r="A118" s="16" t="str">
        <f t="shared" si="9"/>
        <v>Valle D'Aosta</v>
      </c>
    </row>
    <row r="119" ht="14.25">
      <c r="A119" s="16" t="str">
        <f t="shared" si="9"/>
        <v>Veneto</v>
      </c>
    </row>
    <row r="120" ht="14.25">
      <c r="A120" s="16" t="str">
        <f t="shared" si="9"/>
        <v>totale Italia</v>
      </c>
    </row>
    <row r="121" ht="14.25">
      <c r="A121" s="16" t="str">
        <f t="shared" si="9"/>
        <v>totale Estero</v>
      </c>
    </row>
    <row r="122" ht="14.25">
      <c r="A122" s="16" t="str">
        <f t="shared" si="9"/>
        <v>totale Italia+Estero</v>
      </c>
    </row>
    <row r="123" ht="14.25">
      <c r="A123" s="16"/>
    </row>
    <row r="124" ht="14.25">
      <c r="A124" s="16"/>
    </row>
  </sheetData>
  <sheetProtection password="CE60" sheet="1" objects="1" scenarios="1"/>
  <mergeCells count="13">
    <mergeCell ref="K33:K34"/>
    <mergeCell ref="A33:A35"/>
    <mergeCell ref="B33:C34"/>
    <mergeCell ref="A1:N4"/>
    <mergeCell ref="B35:C35"/>
    <mergeCell ref="B5:B6"/>
    <mergeCell ref="A5:A6"/>
    <mergeCell ref="C5:C6"/>
    <mergeCell ref="F33:F34"/>
    <mergeCell ref="G33:G34"/>
    <mergeCell ref="H33:H34"/>
    <mergeCell ref="L35:N35"/>
    <mergeCell ref="I33:I34"/>
  </mergeCells>
  <printOptions/>
  <pageMargins left="0.75" right="0.75" top="1" bottom="1" header="0.5" footer="0.5"/>
  <pageSetup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X131"/>
  <sheetViews>
    <sheetView workbookViewId="0" topLeftCell="A1">
      <selection activeCell="A1" sqref="A1:N4"/>
    </sheetView>
  </sheetViews>
  <sheetFormatPr defaultColWidth="9.140625" defaultRowHeight="15"/>
  <cols>
    <col min="1" max="1" width="20.28125" style="7" customWidth="1"/>
    <col min="2" max="2" width="13.00390625" style="7" customWidth="1"/>
    <col min="3" max="3" width="11.421875" style="7" customWidth="1"/>
    <col min="4" max="4" width="11.00390625" style="7" customWidth="1"/>
    <col min="5" max="5" width="10.421875" style="7" bestFit="1" customWidth="1"/>
    <col min="6" max="6" width="15.00390625" style="7" bestFit="1" customWidth="1"/>
    <col min="7" max="7" width="11.140625" style="7" customWidth="1"/>
    <col min="8" max="8" width="13.00390625" style="7" bestFit="1" customWidth="1"/>
    <col min="9" max="10" width="10.28125" style="7" customWidth="1"/>
    <col min="11" max="11" width="10.00390625" style="7" customWidth="1"/>
    <col min="12" max="12" width="12.57421875" style="7" customWidth="1"/>
    <col min="13" max="13" width="14.421875" style="7" bestFit="1" customWidth="1"/>
    <col min="14" max="14" width="12.00390625" style="7" customWidth="1"/>
    <col min="15" max="16384" width="9.140625" style="7" customWidth="1"/>
  </cols>
  <sheetData>
    <row r="1" spans="1:42" ht="9.75" customHeight="1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9.75" customHeight="1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9.7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9.75" customHeight="1">
      <c r="A4" s="110"/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50" ht="14.25">
      <c r="A5" s="89" t="str">
        <f>statistica!A5</f>
        <v>Regione</v>
      </c>
      <c r="B5" s="89" t="str">
        <f>statistica!B5</f>
        <v>Abitanti</v>
      </c>
      <c r="C5" s="89" t="str">
        <f>statistica!C5</f>
        <v>Elettori</v>
      </c>
      <c r="D5" s="29" t="str">
        <f>statistica!D5</f>
        <v>%</v>
      </c>
      <c r="E5" s="29" t="str">
        <f>statistica!E5</f>
        <v>numero</v>
      </c>
      <c r="F5" s="29" t="str">
        <f>statistica!F5</f>
        <v>voti</v>
      </c>
      <c r="G5" s="29" t="str">
        <f>statistica!G5</f>
        <v>%</v>
      </c>
      <c r="H5" s="29" t="str">
        <f>statistica!H5</f>
        <v>voti</v>
      </c>
      <c r="I5" s="29" t="str">
        <f>statistica!I5</f>
        <v>%</v>
      </c>
      <c r="J5" s="29" t="str">
        <f>statistica!J5</f>
        <v>schede</v>
      </c>
      <c r="K5" s="29" t="str">
        <f>statistica!K5</f>
        <v>schede</v>
      </c>
      <c r="L5" s="29" t="str">
        <f>statistica!L5</f>
        <v>schede non</v>
      </c>
      <c r="M5" s="89" t="str">
        <f>statistica!M6</f>
        <v>votanti</v>
      </c>
      <c r="N5" s="30" t="s">
        <v>65</v>
      </c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14.25">
      <c r="A6" s="89"/>
      <c r="B6" s="89"/>
      <c r="C6" s="89"/>
      <c r="D6" s="76" t="str">
        <f>statistica!D6</f>
        <v>affluenza</v>
      </c>
      <c r="E6" s="76" t="str">
        <f>statistica!E6</f>
        <v>sez</v>
      </c>
      <c r="F6" s="76" t="str">
        <f>statistica!F6</f>
        <v>SI</v>
      </c>
      <c r="G6" s="76" t="str">
        <f>statistica!G6</f>
        <v> SI</v>
      </c>
      <c r="H6" s="76" t="str">
        <f>statistica!H6</f>
        <v>NO</v>
      </c>
      <c r="I6" s="76" t="str">
        <f>statistica!I6</f>
        <v> NO</v>
      </c>
      <c r="J6" s="76" t="str">
        <f>statistica!J6</f>
        <v>bianche</v>
      </c>
      <c r="K6" s="76" t="str">
        <f>statistica!K6</f>
        <v>nulle</v>
      </c>
      <c r="L6" s="76" t="str">
        <f>statistica!L6</f>
        <v>assegnate</v>
      </c>
      <c r="M6" s="90"/>
      <c r="N6" s="77" t="s">
        <v>29</v>
      </c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14.25">
      <c r="A7" s="76" t="str">
        <f>statistica!A7</f>
        <v>Abruzzo</v>
      </c>
      <c r="B7" s="77">
        <f>statistica!B7</f>
        <v>1331574</v>
      </c>
      <c r="C7" s="77">
        <f>statistica!C7</f>
        <v>1054237</v>
      </c>
      <c r="D7" s="78">
        <f>statistica!D7</f>
        <v>35.44402254900938</v>
      </c>
      <c r="E7" s="77">
        <f>statistica!E7</f>
        <v>1639</v>
      </c>
      <c r="F7" s="77">
        <f>statistica!F7</f>
        <v>325025</v>
      </c>
      <c r="G7" s="78">
        <f>statistica!G7</f>
        <v>88.26588527946903</v>
      </c>
      <c r="H7" s="77">
        <f>statistica!H7</f>
        <v>43209</v>
      </c>
      <c r="I7" s="78">
        <f>statistica!I7</f>
        <v>11.734114720530966</v>
      </c>
      <c r="J7" s="77">
        <f>statistica!J7</f>
        <v>2650</v>
      </c>
      <c r="K7" s="77">
        <f>statistica!K7</f>
        <v>2777</v>
      </c>
      <c r="L7" s="77">
        <f>statistica!L7</f>
        <v>3</v>
      </c>
      <c r="M7" s="77">
        <f>statistica!M7</f>
        <v>373664</v>
      </c>
      <c r="N7" s="77">
        <f>statistica!N7</f>
        <v>680573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14.25">
      <c r="A8" s="25" t="str">
        <f>statistica!A8</f>
        <v>Basilicata</v>
      </c>
      <c r="B8" s="26">
        <f>statistica!B8</f>
        <v>576619</v>
      </c>
      <c r="C8" s="26">
        <f>statistica!C8</f>
        <v>468369</v>
      </c>
      <c r="D8" s="27">
        <f>statistica!D8</f>
        <v>50.17560940198861</v>
      </c>
      <c r="E8" s="26">
        <f>statistica!E8</f>
        <v>681</v>
      </c>
      <c r="F8" s="26">
        <f>statistica!F8</f>
        <v>224228</v>
      </c>
      <c r="G8" s="27">
        <f>statistica!G8</f>
        <v>96.40027342960693</v>
      </c>
      <c r="H8" s="26">
        <f>statistica!H8</f>
        <v>8373</v>
      </c>
      <c r="I8" s="27">
        <f>statistica!I8</f>
        <v>3.5997265703930768</v>
      </c>
      <c r="J8" s="26">
        <f>statistica!J8</f>
        <v>957</v>
      </c>
      <c r="K8" s="26">
        <f>statistica!K8</f>
        <v>1438</v>
      </c>
      <c r="L8" s="26">
        <f>statistica!L8</f>
        <v>11</v>
      </c>
      <c r="M8" s="26">
        <f>statistica!M8</f>
        <v>235007</v>
      </c>
      <c r="N8" s="26">
        <f>statistica!N8</f>
        <v>233362</v>
      </c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14.25">
      <c r="A9" s="25" t="str">
        <f>statistica!A9</f>
        <v>Calabria</v>
      </c>
      <c r="B9" s="26">
        <f>statistica!B9</f>
        <v>1976631</v>
      </c>
      <c r="C9" s="26">
        <f>statistica!C9</f>
        <v>1557106</v>
      </c>
      <c r="D9" s="27">
        <f>statistica!D9</f>
        <v>26.7036412421505</v>
      </c>
      <c r="E9" s="26">
        <f>statistica!E9</f>
        <v>2411</v>
      </c>
      <c r="F9" s="26">
        <f>statistica!F9</f>
        <v>382023</v>
      </c>
      <c r="G9" s="27">
        <f>statistica!G9</f>
        <v>93.02251398906199</v>
      </c>
      <c r="H9" s="26">
        <f>statistica!H9</f>
        <v>28655</v>
      </c>
      <c r="I9" s="27">
        <f>statistica!I9</f>
        <v>6.9774860109380095</v>
      </c>
      <c r="J9" s="26">
        <f>statistica!J9</f>
        <v>2144</v>
      </c>
      <c r="K9" s="26">
        <f>statistica!K9</f>
        <v>2975</v>
      </c>
      <c r="L9" s="26">
        <f>statistica!L9</f>
        <v>7</v>
      </c>
      <c r="M9" s="26">
        <f>statistica!M9</f>
        <v>415804</v>
      </c>
      <c r="N9" s="26">
        <f>statistica!N9</f>
        <v>1141302</v>
      </c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14.25">
      <c r="A10" s="25" t="str">
        <f>statistica!A10</f>
        <v>Campania</v>
      </c>
      <c r="B10" s="26">
        <f>statistica!B10</f>
        <v>5861529</v>
      </c>
      <c r="C10" s="26">
        <f>statistica!C10</f>
        <v>4564415</v>
      </c>
      <c r="D10" s="27">
        <f>statistica!D10</f>
        <v>26.13566032010674</v>
      </c>
      <c r="E10" s="26">
        <f>statistica!E10</f>
        <v>5830</v>
      </c>
      <c r="F10" s="26">
        <f>statistica!F10</f>
        <v>1078437</v>
      </c>
      <c r="G10" s="27">
        <f>statistica!G10</f>
        <v>91.44736953679222</v>
      </c>
      <c r="H10" s="26">
        <f>statistica!H10</f>
        <v>100861</v>
      </c>
      <c r="I10" s="27">
        <f>statistica!I10</f>
        <v>8.552630463207773</v>
      </c>
      <c r="J10" s="26">
        <f>statistica!J10</f>
        <v>5663</v>
      </c>
      <c r="K10" s="26">
        <f>statistica!K10</f>
        <v>7957</v>
      </c>
      <c r="L10" s="26">
        <f>statistica!L10</f>
        <v>22</v>
      </c>
      <c r="M10" s="26">
        <f>statistica!M10</f>
        <v>1192940</v>
      </c>
      <c r="N10" s="26">
        <f>statistica!N10</f>
        <v>3371475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14.25">
      <c r="A11" s="25" t="str">
        <f>statistica!A11</f>
        <v>Emilia Romagna</v>
      </c>
      <c r="B11" s="26">
        <f>statistica!B11</f>
        <v>4450485</v>
      </c>
      <c r="C11" s="26">
        <f>statistica!C11</f>
        <v>3324631</v>
      </c>
      <c r="D11" s="27">
        <f>statistica!D11</f>
        <v>34.277638631174405</v>
      </c>
      <c r="E11" s="26">
        <f>statistica!E11</f>
        <v>4514</v>
      </c>
      <c r="F11" s="26">
        <f>statistica!F11</f>
        <v>901088</v>
      </c>
      <c r="G11" s="27">
        <f>statistica!G11</f>
        <v>80.29813452054843</v>
      </c>
      <c r="H11" s="26">
        <f>statistica!H11</f>
        <v>221090</v>
      </c>
      <c r="I11" s="27">
        <f>statistica!I11</f>
        <v>19.701865479451566</v>
      </c>
      <c r="J11" s="26">
        <f>statistica!J11</f>
        <v>9665</v>
      </c>
      <c r="K11" s="26">
        <f>statistica!K11</f>
        <v>7747</v>
      </c>
      <c r="L11" s="26">
        <f>statistica!L11</f>
        <v>15</v>
      </c>
      <c r="M11" s="26">
        <f>statistica!M11</f>
        <v>1139605</v>
      </c>
      <c r="N11" s="26">
        <f>statistica!N11</f>
        <v>2185026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14.25">
      <c r="A12" s="25" t="str">
        <f>statistica!A12</f>
        <v>Friuli Venezia Giulia</v>
      </c>
      <c r="B12" s="26">
        <f>statistica!B12</f>
        <v>1227090</v>
      </c>
      <c r="C12" s="26">
        <f>statistica!C12</f>
        <v>954130</v>
      </c>
      <c r="D12" s="27">
        <f>statistica!D12</f>
        <v>32.168572416756625</v>
      </c>
      <c r="E12" s="26">
        <f>statistica!E12</f>
        <v>1370</v>
      </c>
      <c r="F12" s="26">
        <f>statistica!F12</f>
        <v>247935</v>
      </c>
      <c r="G12" s="27">
        <f>statistica!G12</f>
        <v>81.97417797688912</v>
      </c>
      <c r="H12" s="26">
        <f>statistica!H12</f>
        <v>54520</v>
      </c>
      <c r="I12" s="27">
        <f>statistica!I12</f>
        <v>18.025822023110877</v>
      </c>
      <c r="J12" s="26">
        <f>statistica!J12</f>
        <v>2108</v>
      </c>
      <c r="K12" s="26">
        <f>statistica!K12</f>
        <v>2361</v>
      </c>
      <c r="L12" s="26">
        <f>statistica!L12</f>
        <v>6</v>
      </c>
      <c r="M12" s="26">
        <f>statistica!M12</f>
        <v>306930</v>
      </c>
      <c r="N12" s="26">
        <f>statistica!N12</f>
        <v>647200</v>
      </c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14.25">
      <c r="A13" s="25" t="str">
        <f>statistica!A13</f>
        <v>Lazio</v>
      </c>
      <c r="B13" s="26">
        <f>statistica!B13</f>
        <v>5892425</v>
      </c>
      <c r="C13" s="26">
        <f>statistica!C13</f>
        <v>4405243</v>
      </c>
      <c r="D13" s="27">
        <f>statistica!D13</f>
        <v>32.02004974526944</v>
      </c>
      <c r="E13" s="26">
        <f>statistica!E13</f>
        <v>5275</v>
      </c>
      <c r="F13" s="26">
        <f>statistica!F13</f>
        <v>1231224</v>
      </c>
      <c r="G13" s="27">
        <f>statistica!G13</f>
        <v>88.28782186744608</v>
      </c>
      <c r="H13" s="26">
        <f>statistica!H13</f>
        <v>163333</v>
      </c>
      <c r="I13" s="27">
        <f>statistica!I13</f>
        <v>11.712178132553921</v>
      </c>
      <c r="J13" s="26">
        <f>statistica!J13</f>
        <v>6159</v>
      </c>
      <c r="K13" s="26">
        <f>statistica!K13</f>
        <v>9713</v>
      </c>
      <c r="L13" s="26">
        <f>statistica!L13</f>
        <v>132</v>
      </c>
      <c r="M13" s="26">
        <f>statistica!M13</f>
        <v>1410561</v>
      </c>
      <c r="N13" s="26">
        <f>statistica!N13</f>
        <v>2994682</v>
      </c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4.25">
      <c r="A14" s="25" t="str">
        <f>statistica!A14</f>
        <v>Liguria</v>
      </c>
      <c r="B14" s="26">
        <f>statistica!B14</f>
        <v>1583282</v>
      </c>
      <c r="C14" s="26">
        <f>statistica!C14</f>
        <v>1244552</v>
      </c>
      <c r="D14" s="27">
        <f>statistica!D14</f>
        <v>31.629293111095397</v>
      </c>
      <c r="E14" s="26">
        <f>statistica!E14</f>
        <v>1790</v>
      </c>
      <c r="F14" s="26">
        <f>statistica!F14</f>
        <v>322718</v>
      </c>
      <c r="G14" s="27">
        <f>statistica!G14</f>
        <v>83.29410185730067</v>
      </c>
      <c r="H14" s="26">
        <f>statistica!H14</f>
        <v>64726</v>
      </c>
      <c r="I14" s="27">
        <f>statistica!I14</f>
        <v>16.705898142699333</v>
      </c>
      <c r="J14" s="26">
        <f>statistica!J14</f>
        <v>2885</v>
      </c>
      <c r="K14" s="26">
        <f>statistica!K14</f>
        <v>3314</v>
      </c>
      <c r="L14" s="26" t="str">
        <f>statistica!L14</f>
        <v>una</v>
      </c>
      <c r="M14" s="26">
        <f>statistica!M14</f>
        <v>393643</v>
      </c>
      <c r="N14" s="26">
        <f>statistica!N14</f>
        <v>850909</v>
      </c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4.25">
      <c r="A15" s="25" t="str">
        <f>statistica!A15</f>
        <v>Lombardia</v>
      </c>
      <c r="B15" s="26">
        <f>statistica!B15</f>
        <v>10002375</v>
      </c>
      <c r="C15" s="26">
        <f>statistica!C15</f>
        <v>7464948</v>
      </c>
      <c r="D15" s="27">
        <f>statistica!D15</f>
        <v>30.472161359998758</v>
      </c>
      <c r="E15" s="26">
        <f>statistica!E15</f>
        <v>9224</v>
      </c>
      <c r="F15" s="26">
        <f>statistica!F15</f>
        <v>1785734</v>
      </c>
      <c r="G15" s="27">
        <f>statistica!G15</f>
        <v>79.60178912279669</v>
      </c>
      <c r="H15" s="26">
        <f>statistica!H15</f>
        <v>457600</v>
      </c>
      <c r="I15" s="27">
        <f>statistica!I15</f>
        <v>20.398210877203304</v>
      </c>
      <c r="J15" s="26">
        <f>statistica!J15</f>
        <v>15555</v>
      </c>
      <c r="K15" s="26">
        <f>statistica!K15</f>
        <v>15803</v>
      </c>
      <c r="L15" s="26">
        <f>statistica!L15</f>
        <v>39</v>
      </c>
      <c r="M15" s="26">
        <f>statistica!M15</f>
        <v>2274731</v>
      </c>
      <c r="N15" s="26">
        <f>statistica!N15</f>
        <v>5190217</v>
      </c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4.25">
      <c r="A16" s="25" t="str">
        <f>statistica!A16</f>
        <v>Marche</v>
      </c>
      <c r="B16" s="26">
        <f>statistica!B16</f>
        <v>1550796</v>
      </c>
      <c r="C16" s="26">
        <f>statistica!C16</f>
        <v>1189391</v>
      </c>
      <c r="D16" s="27">
        <f>statistica!D16</f>
        <v>34.757115195928</v>
      </c>
      <c r="E16" s="26">
        <f>statistica!E16</f>
        <v>1578</v>
      </c>
      <c r="F16" s="26">
        <f>statistica!F16</f>
        <v>346253</v>
      </c>
      <c r="G16" s="27">
        <f>statistica!G16</f>
        <v>85.18453824844886</v>
      </c>
      <c r="H16" s="26">
        <f>statistica!H16</f>
        <v>60221</v>
      </c>
      <c r="I16" s="27">
        <f>statistica!I16</f>
        <v>14.815461751551144</v>
      </c>
      <c r="J16" s="26">
        <f>statistica!J16</f>
        <v>3782</v>
      </c>
      <c r="K16" s="26">
        <f>statistica!K16</f>
        <v>3140</v>
      </c>
      <c r="L16" s="26">
        <f>statistica!L16</f>
        <v>2</v>
      </c>
      <c r="M16" s="26">
        <f>statistica!M16</f>
        <v>413398</v>
      </c>
      <c r="N16" s="26">
        <f>statistica!N16</f>
        <v>775993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4.25">
      <c r="A17" s="25" t="str">
        <f>statistica!A17</f>
        <v>Molise</v>
      </c>
      <c r="B17" s="26">
        <f>statistica!B17</f>
        <v>313348</v>
      </c>
      <c r="C17" s="26">
        <f>statistica!C17</f>
        <v>257684</v>
      </c>
      <c r="D17" s="27">
        <f>statistica!D17</f>
        <v>32.73738377237236</v>
      </c>
      <c r="E17" s="26">
        <f>statistica!E17</f>
        <v>393</v>
      </c>
      <c r="F17" s="26">
        <f>statistica!F17</f>
        <v>75612</v>
      </c>
      <c r="G17" s="27">
        <f>statistica!G17</f>
        <v>90.76090218343757</v>
      </c>
      <c r="H17" s="26">
        <f>statistica!H17</f>
        <v>7697</v>
      </c>
      <c r="I17" s="27">
        <f>statistica!I17</f>
        <v>9.239097816562436</v>
      </c>
      <c r="J17" s="26">
        <f>statistica!J17</f>
        <v>567</v>
      </c>
      <c r="K17" s="26">
        <f>statistica!K17</f>
        <v>482</v>
      </c>
      <c r="L17" s="26">
        <f>statistica!L17</f>
        <v>1</v>
      </c>
      <c r="M17" s="26">
        <f>statistica!M17</f>
        <v>84359</v>
      </c>
      <c r="N17" s="26">
        <f>statistica!N17</f>
        <v>173325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4.25">
      <c r="A18" s="25" t="str">
        <f>statistica!A18</f>
        <v>Piemonte</v>
      </c>
      <c r="B18" s="26">
        <f>statistica!B18</f>
        <v>4424170</v>
      </c>
      <c r="C18" s="26">
        <f>statistica!C18</f>
        <v>3398824</v>
      </c>
      <c r="D18" s="27">
        <f>statistica!D18</f>
        <v>32.745531984003875</v>
      </c>
      <c r="E18" s="26">
        <f>statistica!E18</f>
        <v>4827</v>
      </c>
      <c r="F18" s="26">
        <f>statistica!F18</f>
        <v>890655</v>
      </c>
      <c r="G18" s="27">
        <f>statistica!G18</f>
        <v>81.36622130866735</v>
      </c>
      <c r="H18" s="26">
        <f>statistica!H18</f>
        <v>203970</v>
      </c>
      <c r="I18" s="27">
        <f>statistica!I18</f>
        <v>18.633778691332648</v>
      </c>
      <c r="J18" s="26">
        <f>statistica!J18</f>
        <v>8283</v>
      </c>
      <c r="K18" s="26">
        <f>statistica!K18</f>
        <v>10045</v>
      </c>
      <c r="L18" s="26">
        <f>statistica!L18</f>
        <v>10</v>
      </c>
      <c r="M18" s="26">
        <f>statistica!M18</f>
        <v>1112963</v>
      </c>
      <c r="N18" s="26">
        <f>statistica!N18</f>
        <v>2285861</v>
      </c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4.25">
      <c r="A19" s="25" t="str">
        <f>statistica!A19</f>
        <v>Puglia</v>
      </c>
      <c r="B19" s="26">
        <f>statistica!B19</f>
        <v>4090105</v>
      </c>
      <c r="C19" s="26">
        <f>statistica!C19</f>
        <v>3281769</v>
      </c>
      <c r="D19" s="27">
        <f>statistica!D19</f>
        <v>41.66118943776969</v>
      </c>
      <c r="E19" s="26">
        <f>statistica!E19</f>
        <v>4024</v>
      </c>
      <c r="F19" s="26">
        <f>statistica!F19</f>
        <v>1290778</v>
      </c>
      <c r="G19" s="27">
        <f>statistica!G19</f>
        <v>95.08745719960162</v>
      </c>
      <c r="H19" s="26">
        <f>statistica!H19</f>
        <v>66686</v>
      </c>
      <c r="I19" s="27">
        <f>statistica!I19</f>
        <v>4.9125428003983895</v>
      </c>
      <c r="J19" s="26">
        <f>statistica!J19</f>
        <v>4322</v>
      </c>
      <c r="K19" s="26">
        <f>statistica!K19</f>
        <v>5430</v>
      </c>
      <c r="L19" s="26">
        <f>statistica!L19</f>
        <v>8</v>
      </c>
      <c r="M19" s="26">
        <f>statistica!M19</f>
        <v>1367224</v>
      </c>
      <c r="N19" s="26">
        <f>statistica!N19</f>
        <v>1914545</v>
      </c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4.25">
      <c r="A20" s="25" t="str">
        <f>statistica!A20</f>
        <v>Sardegna</v>
      </c>
      <c r="B20" s="26">
        <f>statistica!B20</f>
        <v>1663286</v>
      </c>
      <c r="C20" s="26">
        <f>statistica!C20</f>
        <v>1381426</v>
      </c>
      <c r="D20" s="27">
        <f>statistica!D20</f>
        <v>32.35113571049047</v>
      </c>
      <c r="E20" s="26">
        <f>statistica!E20</f>
        <v>1835</v>
      </c>
      <c r="F20" s="26">
        <f>statistica!F20</f>
        <v>410048</v>
      </c>
      <c r="G20" s="27">
        <f>statistica!G20</f>
        <v>92.39747897076751</v>
      </c>
      <c r="H20" s="26">
        <f>statistica!H20</f>
        <v>33739</v>
      </c>
      <c r="I20" s="27">
        <f>statistica!I20</f>
        <v>7.602521029232492</v>
      </c>
      <c r="J20" s="26">
        <f>statistica!J20</f>
        <v>1473</v>
      </c>
      <c r="K20" s="26">
        <f>statistica!K20</f>
        <v>1647</v>
      </c>
      <c r="L20" s="26" t="str">
        <f>statistica!L20</f>
        <v>(zero)</v>
      </c>
      <c r="M20" s="26">
        <f>statistica!M20</f>
        <v>446907</v>
      </c>
      <c r="N20" s="26">
        <f>statistica!N20</f>
        <v>934519</v>
      </c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4.25">
      <c r="A21" s="25" t="str">
        <f>statistica!A21</f>
        <v>Sicilia</v>
      </c>
      <c r="B21" s="26">
        <f>statistica!B21</f>
        <v>5092100</v>
      </c>
      <c r="C21" s="26">
        <f>statistica!C21</f>
        <v>4034686</v>
      </c>
      <c r="D21" s="27">
        <f>statistica!D21</f>
        <v>28.411281571849706</v>
      </c>
      <c r="E21" s="26">
        <f>statistica!E21</f>
        <v>5299</v>
      </c>
      <c r="F21" s="26">
        <f>statistica!F21</f>
        <v>1048825</v>
      </c>
      <c r="G21" s="27">
        <f>statistica!G21</f>
        <v>92.54471608561417</v>
      </c>
      <c r="H21" s="26">
        <f>statistica!H21</f>
        <v>84492</v>
      </c>
      <c r="I21" s="27">
        <f>statistica!I21</f>
        <v>7.455283914385825</v>
      </c>
      <c r="J21" s="26">
        <f>statistica!J21</f>
        <v>4989</v>
      </c>
      <c r="K21" s="26">
        <f>statistica!K21</f>
        <v>7981</v>
      </c>
      <c r="L21" s="26">
        <f>statistica!L21</f>
        <v>19</v>
      </c>
      <c r="M21" s="26">
        <f>statistica!M21</f>
        <v>1146306</v>
      </c>
      <c r="N21" s="26">
        <f>statistica!N21</f>
        <v>2888380</v>
      </c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4.25">
      <c r="A22" s="25" t="str">
        <f>statistica!A22</f>
        <v>Toscana</v>
      </c>
      <c r="B22" s="26">
        <f>statistica!B22</f>
        <v>3752686</v>
      </c>
      <c r="C22" s="26">
        <f>statistica!C22</f>
        <v>2857034</v>
      </c>
      <c r="D22" s="27">
        <f>statistica!D22</f>
        <v>30.773277461871295</v>
      </c>
      <c r="E22" s="26">
        <f>statistica!E22</f>
        <v>3961</v>
      </c>
      <c r="F22" s="26">
        <f>statistica!F22</f>
        <v>722166</v>
      </c>
      <c r="G22" s="27">
        <f>statistica!G22</f>
        <v>83.54592928687612</v>
      </c>
      <c r="H22" s="26">
        <f>statistica!H22</f>
        <v>142228</v>
      </c>
      <c r="I22" s="27">
        <f>statistica!I22</f>
        <v>16.454070713123876</v>
      </c>
      <c r="J22" s="26">
        <f>statistica!J22</f>
        <v>7492</v>
      </c>
      <c r="K22" s="26">
        <f>statistica!K22</f>
        <v>7313</v>
      </c>
      <c r="L22" s="26">
        <f>statistica!L22</f>
        <v>4</v>
      </c>
      <c r="M22" s="26">
        <f>statistica!M22</f>
        <v>879203</v>
      </c>
      <c r="N22" s="26">
        <f>statistica!N22</f>
        <v>1977831</v>
      </c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4.25">
      <c r="A23" s="25" t="str">
        <f>statistica!A23</f>
        <v>Trentino Alto Adige</v>
      </c>
      <c r="B23" s="26">
        <f>statistica!B23</f>
        <v>1058194</v>
      </c>
      <c r="C23" s="26">
        <f>statistica!C23</f>
        <v>789683</v>
      </c>
      <c r="D23" s="27">
        <f>statistica!D23</f>
        <v>25.195553152340878</v>
      </c>
      <c r="E23" s="26">
        <f>statistica!E23</f>
        <v>1014</v>
      </c>
      <c r="F23" s="26">
        <f>statistica!F23</f>
        <v>164128</v>
      </c>
      <c r="G23" s="27">
        <f>statistica!G23</f>
        <v>83.74219355892077</v>
      </c>
      <c r="H23" s="26">
        <f>statistica!H23</f>
        <v>31864</v>
      </c>
      <c r="I23" s="27">
        <f>statistica!I23</f>
        <v>16.25780644107923</v>
      </c>
      <c r="J23" s="26">
        <f>statistica!J23</f>
        <v>1820</v>
      </c>
      <c r="K23" s="26">
        <f>statistica!K23</f>
        <v>1137</v>
      </c>
      <c r="L23" s="26">
        <f>statistica!L23</f>
        <v>16</v>
      </c>
      <c r="M23" s="26">
        <f>statistica!M23</f>
        <v>198965</v>
      </c>
      <c r="N23" s="26">
        <f>statistica!N23</f>
        <v>590718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4.25">
      <c r="A24" s="25" t="str">
        <f>statistica!A24</f>
        <v>Umbria</v>
      </c>
      <c r="B24" s="26">
        <f>statistica!B24</f>
        <v>894762</v>
      </c>
      <c r="C24" s="26">
        <f>statistica!C24</f>
        <v>676229</v>
      </c>
      <c r="D24" s="27">
        <f>statistica!D24</f>
        <v>28.432232276344255</v>
      </c>
      <c r="E24" s="26">
        <f>statistica!E24</f>
        <v>1007</v>
      </c>
      <c r="F24" s="26">
        <f>statistica!F24</f>
        <v>156326</v>
      </c>
      <c r="G24" s="27">
        <f>statistica!G24</f>
        <v>82.77304472601543</v>
      </c>
      <c r="H24" s="26">
        <f>statistica!H24</f>
        <v>32535</v>
      </c>
      <c r="I24" s="27">
        <f>statistica!I24</f>
        <v>17.226955273984572</v>
      </c>
      <c r="J24" s="26">
        <f>statistica!J24</f>
        <v>1632</v>
      </c>
      <c r="K24" s="26">
        <f>statistica!K24</f>
        <v>1774</v>
      </c>
      <c r="L24" s="26" t="str">
        <f>statistica!L24</f>
        <v>zero</v>
      </c>
      <c r="M24" s="26">
        <f>statistica!M24</f>
        <v>192267</v>
      </c>
      <c r="N24" s="26">
        <f>statistica!N24</f>
        <v>483962</v>
      </c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4.25">
      <c r="A25" s="25" t="str">
        <f>statistica!A25</f>
        <v>Valle D'Aosta</v>
      </c>
      <c r="B25" s="26">
        <f>statistica!B25</f>
        <v>128298</v>
      </c>
      <c r="C25" s="26">
        <f>statistica!C25</f>
        <v>99913</v>
      </c>
      <c r="D25" s="27">
        <f>statistica!D25</f>
        <v>34.02360053246324</v>
      </c>
      <c r="E25" s="26">
        <f>statistica!E25</f>
        <v>151</v>
      </c>
      <c r="F25" s="26">
        <f>statistica!F25</f>
        <v>27776</v>
      </c>
      <c r="G25" s="27">
        <f>statistica!G25</f>
        <v>83.9001993596327</v>
      </c>
      <c r="H25" s="26">
        <f>statistica!H25</f>
        <v>5330</v>
      </c>
      <c r="I25" s="27">
        <f>statistica!I25</f>
        <v>16.099800640367306</v>
      </c>
      <c r="J25" s="26">
        <f>statistica!J25</f>
        <v>500</v>
      </c>
      <c r="K25" s="26">
        <f>statistica!K25</f>
        <v>388</v>
      </c>
      <c r="L25" s="26" t="str">
        <f>statistica!L25</f>
        <v>((zero))</v>
      </c>
      <c r="M25" s="26">
        <f>statistica!M25</f>
        <v>33994</v>
      </c>
      <c r="N25" s="26">
        <f>statistica!N25</f>
        <v>65919</v>
      </c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4.25">
      <c r="A26" s="25" t="str">
        <f>statistica!A26</f>
        <v>Veneto</v>
      </c>
      <c r="B26" s="26">
        <f>statistica!B26</f>
        <v>4927879</v>
      </c>
      <c r="C26" s="26">
        <f>statistica!C26</f>
        <v>3719681</v>
      </c>
      <c r="D26" s="27">
        <f>statistica!D26</f>
        <v>37.865316945189655</v>
      </c>
      <c r="E26" s="26">
        <f>statistica!E26</f>
        <v>4739</v>
      </c>
      <c r="F26" s="26">
        <f>statistica!F26</f>
        <v>1191939</v>
      </c>
      <c r="G26" s="27">
        <f>statistica!G26</f>
        <v>85.62903202632222</v>
      </c>
      <c r="H26" s="26">
        <f>statistica!H26</f>
        <v>200041</v>
      </c>
      <c r="I26" s="27">
        <f>statistica!I26</f>
        <v>14.370967973677782</v>
      </c>
      <c r="J26" s="26">
        <f>statistica!J26</f>
        <v>8477</v>
      </c>
      <c r="K26" s="26">
        <f>statistica!K26</f>
        <v>7998</v>
      </c>
      <c r="L26" s="26">
        <f>statistica!L26</f>
        <v>14</v>
      </c>
      <c r="M26" s="26">
        <f>statistica!M26</f>
        <v>1408469</v>
      </c>
      <c r="N26" s="26">
        <f>statistica!N26</f>
        <v>2311212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4.25">
      <c r="A27" s="32" t="str">
        <f>statistica!A27</f>
        <v>totale Italia</v>
      </c>
      <c r="B27" s="33">
        <f>statistica!B27</f>
        <v>60797634</v>
      </c>
      <c r="C27" s="33">
        <f>statistica!C27</f>
        <v>46723951</v>
      </c>
      <c r="D27" s="34">
        <f>statistica!D27</f>
        <v>32.16</v>
      </c>
      <c r="E27" s="33">
        <f>statistica!E27</f>
        <v>61562</v>
      </c>
      <c r="F27" s="33">
        <f>statistica!F27</f>
        <v>12822918</v>
      </c>
      <c r="G27" s="34">
        <f>statistica!G27</f>
        <v>86.44224033186266</v>
      </c>
      <c r="H27" s="33">
        <f>statistica!H27</f>
        <v>2011170</v>
      </c>
      <c r="I27" s="34">
        <f>statistica!I27</f>
        <v>13.557759668137333</v>
      </c>
      <c r="J27" s="33">
        <f>statistica!J27</f>
        <v>91123</v>
      </c>
      <c r="K27" s="33">
        <f>statistica!K27</f>
        <v>101420</v>
      </c>
      <c r="L27" s="33">
        <f>statistica!L27</f>
        <v>309</v>
      </c>
      <c r="M27" s="33">
        <f>statistica!M27</f>
        <v>15026940</v>
      </c>
      <c r="N27" s="33">
        <f>statistica!N27</f>
        <v>31697011</v>
      </c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4.25">
      <c r="A28" s="36" t="str">
        <f>statistica!A28</f>
        <v>totale Estero</v>
      </c>
      <c r="B28" s="37">
        <f>statistica!B28</f>
        <v>4115235</v>
      </c>
      <c r="C28" s="37">
        <f>statistica!C28</f>
        <v>3951455</v>
      </c>
      <c r="D28" s="38">
        <f>statistica!D28</f>
        <v>19.735717602756452</v>
      </c>
      <c r="E28" s="37">
        <f>statistica!E28</f>
        <v>1377</v>
      </c>
      <c r="F28" s="37">
        <f>statistica!F28</f>
        <v>511846</v>
      </c>
      <c r="G28" s="38">
        <f>statistica!G28</f>
        <v>73.17511126106356</v>
      </c>
      <c r="H28" s="37">
        <f>statistica!H28</f>
        <v>187635</v>
      </c>
      <c r="I28" s="38">
        <f>statistica!I28</f>
        <v>26.82488873893644</v>
      </c>
      <c r="J28" s="37">
        <f>statistica!J28</f>
        <v>13297</v>
      </c>
      <c r="K28" s="37">
        <f>statistica!K28</f>
        <v>66716</v>
      </c>
      <c r="L28" s="37">
        <f>statistica!L28</f>
        <v>354</v>
      </c>
      <c r="M28" s="37">
        <f>statistica!M28</f>
        <v>779848</v>
      </c>
      <c r="N28" s="37">
        <f>statistica!N28</f>
        <v>3171607</v>
      </c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4.25">
      <c r="A29" s="79" t="str">
        <f>statistica!A29</f>
        <v>totale Italia+Estero</v>
      </c>
      <c r="B29" s="80">
        <f>statistica!B29</f>
        <v>64912869</v>
      </c>
      <c r="C29" s="80">
        <f>statistica!C29</f>
        <v>50675406</v>
      </c>
      <c r="D29" s="81">
        <f>statistica!D29</f>
        <v>31.192227645891972</v>
      </c>
      <c r="E29" s="80">
        <f>statistica!E29</f>
        <v>62939</v>
      </c>
      <c r="F29" s="80">
        <f>statistica!F29</f>
        <v>13334764</v>
      </c>
      <c r="G29" s="81">
        <f>statistica!G29</f>
        <v>85.84481776209962</v>
      </c>
      <c r="H29" s="80">
        <f>statistica!H29</f>
        <v>2198805</v>
      </c>
      <c r="I29" s="81">
        <f>statistica!I29</f>
        <v>14.155182237900382</v>
      </c>
      <c r="J29" s="80">
        <f>statistica!J29</f>
        <v>104420</v>
      </c>
      <c r="K29" s="80">
        <f>statistica!K29</f>
        <v>168136</v>
      </c>
      <c r="L29" s="80">
        <f>statistica!L29</f>
        <v>663</v>
      </c>
      <c r="M29" s="80">
        <f>statistica!M29</f>
        <v>15806788</v>
      </c>
      <c r="N29" s="39">
        <f>statistica!N29</f>
        <v>34868618</v>
      </c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9.75" customHeight="1" thickBo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3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4.25">
      <c r="A31" s="67" t="s">
        <v>54</v>
      </c>
      <c r="B31" s="82" t="s">
        <v>33</v>
      </c>
      <c r="C31" s="82" t="s">
        <v>33</v>
      </c>
      <c r="D31" s="82" t="s">
        <v>30</v>
      </c>
      <c r="E31" s="82" t="s">
        <v>30</v>
      </c>
      <c r="F31" s="82" t="s">
        <v>56</v>
      </c>
      <c r="G31" s="83" t="s">
        <v>9</v>
      </c>
      <c r="H31" s="82" t="s">
        <v>10</v>
      </c>
      <c r="I31" s="82" t="s">
        <v>10</v>
      </c>
      <c r="J31" s="82" t="s">
        <v>10</v>
      </c>
      <c r="K31" s="114" t="s">
        <v>25</v>
      </c>
      <c r="L31" s="115"/>
      <c r="M31" s="114" t="s">
        <v>65</v>
      </c>
      <c r="N31" s="115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 thickBot="1">
      <c r="A32" s="68" t="s">
        <v>55</v>
      </c>
      <c r="B32" s="84" t="s">
        <v>34</v>
      </c>
      <c r="C32" s="84" t="s">
        <v>35</v>
      </c>
      <c r="D32" s="84" t="s">
        <v>31</v>
      </c>
      <c r="E32" s="84" t="s">
        <v>32</v>
      </c>
      <c r="F32" s="84" t="s">
        <v>38</v>
      </c>
      <c r="G32" s="85" t="s">
        <v>29</v>
      </c>
      <c r="H32" s="84" t="s">
        <v>34</v>
      </c>
      <c r="I32" s="84" t="s">
        <v>35</v>
      </c>
      <c r="J32" s="84" t="s">
        <v>40</v>
      </c>
      <c r="K32" s="118"/>
      <c r="L32" s="117"/>
      <c r="M32" s="116" t="s">
        <v>29</v>
      </c>
      <c r="N32" s="117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30" customHeight="1">
      <c r="A33" s="9" t="s">
        <v>28</v>
      </c>
      <c r="B33" s="86">
        <f aca="true" t="shared" si="0" ref="B33:J33">VLOOKUP(A33,A100:B122,2,FALSE)</f>
        <v>13334764</v>
      </c>
      <c r="C33" s="86">
        <f t="shared" si="0"/>
        <v>2198805</v>
      </c>
      <c r="D33" s="86">
        <f t="shared" si="0"/>
        <v>104420</v>
      </c>
      <c r="E33" s="86">
        <f t="shared" si="0"/>
        <v>168136</v>
      </c>
      <c r="F33" s="86">
        <f t="shared" si="0"/>
        <v>663</v>
      </c>
      <c r="G33" s="86">
        <f t="shared" si="0"/>
        <v>15806788</v>
      </c>
      <c r="H33" s="87">
        <f t="shared" si="0"/>
        <v>85.84481776209962</v>
      </c>
      <c r="I33" s="87">
        <f t="shared" si="0"/>
        <v>14.155182237900382</v>
      </c>
      <c r="J33" s="87">
        <f t="shared" si="0"/>
        <v>31.192227645891972</v>
      </c>
      <c r="K33" s="111">
        <f>VLOOKUP(J33,J100:L122,2,FALSE)</f>
        <v>50675406</v>
      </c>
      <c r="L33" s="112"/>
      <c r="M33" s="111">
        <f>VLOOKUP(K33,K100:L122,2,FALSE)</f>
        <v>34868618</v>
      </c>
      <c r="N33" s="112"/>
      <c r="O33" s="69"/>
      <c r="P33" s="69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9.7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3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4.25">
      <c r="A35" s="120" t="s">
        <v>80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21"/>
      <c r="L35" s="113" t="s">
        <v>72</v>
      </c>
      <c r="M35" s="90"/>
      <c r="N35" s="90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4.25">
      <c r="A36" s="89" t="str">
        <f>A33</f>
        <v>totale Italia+Estero</v>
      </c>
      <c r="B36" s="88" t="s">
        <v>25</v>
      </c>
      <c r="C36" s="88" t="s">
        <v>29</v>
      </c>
      <c r="D36" s="88" t="s">
        <v>67</v>
      </c>
      <c r="E36" s="113" t="s">
        <v>68</v>
      </c>
      <c r="F36" s="113"/>
      <c r="G36" s="113" t="s">
        <v>25</v>
      </c>
      <c r="H36" s="113"/>
      <c r="I36" s="113" t="s">
        <v>69</v>
      </c>
      <c r="J36" s="113"/>
      <c r="K36" s="88" t="s">
        <v>68</v>
      </c>
      <c r="L36" s="88" t="s">
        <v>70</v>
      </c>
      <c r="M36" s="88" t="s">
        <v>71</v>
      </c>
      <c r="N36" s="88" t="s">
        <v>68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4.25">
      <c r="A37" s="90"/>
      <c r="B37" s="26">
        <f>K33</f>
        <v>50675406</v>
      </c>
      <c r="C37" s="26">
        <f>G33</f>
        <v>15806788</v>
      </c>
      <c r="D37" s="26">
        <f>M33</f>
        <v>34868618</v>
      </c>
      <c r="E37" s="119">
        <f>B37-AN37</f>
        <v>0</v>
      </c>
      <c r="F37" s="119"/>
      <c r="G37" s="119">
        <f>B37</f>
        <v>50675406</v>
      </c>
      <c r="H37" s="90"/>
      <c r="I37" s="119">
        <f>C37+D37</f>
        <v>50675406</v>
      </c>
      <c r="J37" s="119"/>
      <c r="K37" s="26">
        <f>G37-I37</f>
        <v>0</v>
      </c>
      <c r="L37" s="26">
        <f>H33+I33</f>
        <v>100</v>
      </c>
      <c r="M37" s="26">
        <f>AP37</f>
        <v>100</v>
      </c>
      <c r="N37" s="26">
        <f>L37-M37</f>
        <v>0</v>
      </c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8">
        <f>C37+D37</f>
        <v>50675406</v>
      </c>
      <c r="AO37" s="11">
        <f>INT(D37*100)/I37</f>
        <v>68.80777235410802</v>
      </c>
      <c r="AP37" s="8">
        <f>AO37+J33</f>
        <v>100</v>
      </c>
      <c r="AQ37" s="6"/>
      <c r="AR37" s="6"/>
      <c r="AS37" s="6"/>
      <c r="AT37" s="6"/>
      <c r="AU37" s="6"/>
      <c r="AV37" s="6"/>
      <c r="AW37" s="6"/>
      <c r="AX37" s="6"/>
    </row>
    <row r="38" spans="1:50" ht="14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4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4.2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4.2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4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4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4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4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4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4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4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4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4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4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4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4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4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4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4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4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4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4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4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4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4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4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4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4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4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4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4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4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4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4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4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4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4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4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4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4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4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4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4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4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4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4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4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4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4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4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4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4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4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4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4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4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4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4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4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4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4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4.25">
      <c r="A99" s="70"/>
      <c r="B99" s="71" t="s">
        <v>57</v>
      </c>
      <c r="C99" s="70" t="s">
        <v>58</v>
      </c>
      <c r="D99" s="70" t="s">
        <v>59</v>
      </c>
      <c r="E99" s="70" t="s">
        <v>60</v>
      </c>
      <c r="F99" s="70" t="s">
        <v>61</v>
      </c>
      <c r="G99" s="71" t="s">
        <v>62</v>
      </c>
      <c r="H99" s="71" t="s">
        <v>4</v>
      </c>
      <c r="I99" s="71" t="s">
        <v>3</v>
      </c>
      <c r="J99" s="70" t="s">
        <v>40</v>
      </c>
      <c r="K99" s="70" t="s">
        <v>22</v>
      </c>
      <c r="L99" s="6" t="s">
        <v>67</v>
      </c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4.25">
      <c r="A100" s="71" t="str">
        <f>A7</f>
        <v>Abruzzo</v>
      </c>
      <c r="B100" s="72">
        <f>F7</f>
        <v>325025</v>
      </c>
      <c r="C100" s="72">
        <f>H7</f>
        <v>43209</v>
      </c>
      <c r="D100" s="72">
        <f>J7</f>
        <v>2650</v>
      </c>
      <c r="E100" s="72">
        <f>K7</f>
        <v>2777</v>
      </c>
      <c r="F100" s="72">
        <f>L7</f>
        <v>3</v>
      </c>
      <c r="G100" s="72">
        <f>M7</f>
        <v>373664</v>
      </c>
      <c r="H100" s="73">
        <f>G7</f>
        <v>88.26588527946903</v>
      </c>
      <c r="I100" s="73">
        <f>I7</f>
        <v>11.734114720530966</v>
      </c>
      <c r="J100" s="73">
        <f>D7</f>
        <v>35.44402254900938</v>
      </c>
      <c r="K100" s="72">
        <f>C7</f>
        <v>1054237</v>
      </c>
      <c r="L100" s="74">
        <f>N7</f>
        <v>680573</v>
      </c>
      <c r="M100" s="10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4.25">
      <c r="A101" s="71" t="str">
        <f aca="true" t="shared" si="1" ref="A101:A122">A8</f>
        <v>Basilicata</v>
      </c>
      <c r="B101" s="72">
        <f aca="true" t="shared" si="2" ref="B101:B122">F8</f>
        <v>224228</v>
      </c>
      <c r="C101" s="72">
        <f aca="true" t="shared" si="3" ref="C101:C122">H8</f>
        <v>8373</v>
      </c>
      <c r="D101" s="72">
        <f aca="true" t="shared" si="4" ref="D101:D122">J8</f>
        <v>957</v>
      </c>
      <c r="E101" s="72">
        <f aca="true" t="shared" si="5" ref="E101:E122">K8</f>
        <v>1438</v>
      </c>
      <c r="F101" s="72">
        <f aca="true" t="shared" si="6" ref="F101:F122">L8</f>
        <v>11</v>
      </c>
      <c r="G101" s="72">
        <f aca="true" t="shared" si="7" ref="G101:G122">M8</f>
        <v>235007</v>
      </c>
      <c r="H101" s="73">
        <f aca="true" t="shared" si="8" ref="H101:H122">G8</f>
        <v>96.40027342960693</v>
      </c>
      <c r="I101" s="73">
        <f aca="true" t="shared" si="9" ref="I101:I122">I8</f>
        <v>3.5997265703930768</v>
      </c>
      <c r="J101" s="73">
        <f aca="true" t="shared" si="10" ref="J101:J122">D8</f>
        <v>50.17560940198861</v>
      </c>
      <c r="K101" s="72">
        <f aca="true" t="shared" si="11" ref="K101:K122">C8</f>
        <v>468369</v>
      </c>
      <c r="L101" s="74">
        <f aca="true" t="shared" si="12" ref="L101:L122">N8</f>
        <v>233362</v>
      </c>
      <c r="M101" s="10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4.25">
      <c r="A102" s="71" t="str">
        <f t="shared" si="1"/>
        <v>Calabria</v>
      </c>
      <c r="B102" s="72">
        <f t="shared" si="2"/>
        <v>382023</v>
      </c>
      <c r="C102" s="72">
        <f t="shared" si="3"/>
        <v>28655</v>
      </c>
      <c r="D102" s="72">
        <f t="shared" si="4"/>
        <v>2144</v>
      </c>
      <c r="E102" s="72">
        <f t="shared" si="5"/>
        <v>2975</v>
      </c>
      <c r="F102" s="72">
        <f t="shared" si="6"/>
        <v>7</v>
      </c>
      <c r="G102" s="72">
        <f t="shared" si="7"/>
        <v>415804</v>
      </c>
      <c r="H102" s="73">
        <f t="shared" si="8"/>
        <v>93.02251398906199</v>
      </c>
      <c r="I102" s="73">
        <f t="shared" si="9"/>
        <v>6.9774860109380095</v>
      </c>
      <c r="J102" s="73">
        <f t="shared" si="10"/>
        <v>26.7036412421505</v>
      </c>
      <c r="K102" s="72">
        <f t="shared" si="11"/>
        <v>1557106</v>
      </c>
      <c r="L102" s="74">
        <f t="shared" si="12"/>
        <v>1141302</v>
      </c>
      <c r="M102" s="10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4.25">
      <c r="A103" s="71" t="str">
        <f t="shared" si="1"/>
        <v>Campania</v>
      </c>
      <c r="B103" s="72">
        <f t="shared" si="2"/>
        <v>1078437</v>
      </c>
      <c r="C103" s="72">
        <f t="shared" si="3"/>
        <v>100861</v>
      </c>
      <c r="D103" s="72">
        <f t="shared" si="4"/>
        <v>5663</v>
      </c>
      <c r="E103" s="72">
        <f t="shared" si="5"/>
        <v>7957</v>
      </c>
      <c r="F103" s="72">
        <f t="shared" si="6"/>
        <v>22</v>
      </c>
      <c r="G103" s="72">
        <f t="shared" si="7"/>
        <v>1192940</v>
      </c>
      <c r="H103" s="73">
        <f t="shared" si="8"/>
        <v>91.44736953679222</v>
      </c>
      <c r="I103" s="73">
        <f t="shared" si="9"/>
        <v>8.552630463207773</v>
      </c>
      <c r="J103" s="73">
        <f t="shared" si="10"/>
        <v>26.13566032010674</v>
      </c>
      <c r="K103" s="72">
        <f t="shared" si="11"/>
        <v>4564415</v>
      </c>
      <c r="L103" s="74">
        <f t="shared" si="12"/>
        <v>3371475</v>
      </c>
      <c r="M103" s="10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4.25">
      <c r="A104" s="71" t="str">
        <f t="shared" si="1"/>
        <v>Emilia Romagna</v>
      </c>
      <c r="B104" s="72">
        <f t="shared" si="2"/>
        <v>901088</v>
      </c>
      <c r="C104" s="72">
        <f t="shared" si="3"/>
        <v>221090</v>
      </c>
      <c r="D104" s="72">
        <f t="shared" si="4"/>
        <v>9665</v>
      </c>
      <c r="E104" s="72">
        <f t="shared" si="5"/>
        <v>7747</v>
      </c>
      <c r="F104" s="72">
        <f t="shared" si="6"/>
        <v>15</v>
      </c>
      <c r="G104" s="72">
        <f t="shared" si="7"/>
        <v>1139605</v>
      </c>
      <c r="H104" s="73">
        <f t="shared" si="8"/>
        <v>80.29813452054843</v>
      </c>
      <c r="I104" s="73">
        <f t="shared" si="9"/>
        <v>19.701865479451566</v>
      </c>
      <c r="J104" s="73">
        <f t="shared" si="10"/>
        <v>34.277638631174405</v>
      </c>
      <c r="K104" s="72">
        <f t="shared" si="11"/>
        <v>3324631</v>
      </c>
      <c r="L104" s="74">
        <f t="shared" si="12"/>
        <v>2185026</v>
      </c>
      <c r="M104" s="10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4.25">
      <c r="A105" s="71" t="str">
        <f t="shared" si="1"/>
        <v>Friuli Venezia Giulia</v>
      </c>
      <c r="B105" s="72">
        <f t="shared" si="2"/>
        <v>247935</v>
      </c>
      <c r="C105" s="72">
        <f t="shared" si="3"/>
        <v>54520</v>
      </c>
      <c r="D105" s="72">
        <f t="shared" si="4"/>
        <v>2108</v>
      </c>
      <c r="E105" s="72">
        <f t="shared" si="5"/>
        <v>2361</v>
      </c>
      <c r="F105" s="72">
        <f t="shared" si="6"/>
        <v>6</v>
      </c>
      <c r="G105" s="72">
        <f t="shared" si="7"/>
        <v>306930</v>
      </c>
      <c r="H105" s="73">
        <f t="shared" si="8"/>
        <v>81.97417797688912</v>
      </c>
      <c r="I105" s="73">
        <f t="shared" si="9"/>
        <v>18.025822023110877</v>
      </c>
      <c r="J105" s="73">
        <f t="shared" si="10"/>
        <v>32.168572416756625</v>
      </c>
      <c r="K105" s="72">
        <f t="shared" si="11"/>
        <v>954130</v>
      </c>
      <c r="L105" s="74">
        <f t="shared" si="12"/>
        <v>647200</v>
      </c>
      <c r="M105" s="10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4.25">
      <c r="A106" s="71" t="str">
        <f t="shared" si="1"/>
        <v>Lazio</v>
      </c>
      <c r="B106" s="72">
        <f t="shared" si="2"/>
        <v>1231224</v>
      </c>
      <c r="C106" s="72">
        <f t="shared" si="3"/>
        <v>163333</v>
      </c>
      <c r="D106" s="72">
        <f t="shared" si="4"/>
        <v>6159</v>
      </c>
      <c r="E106" s="72">
        <f t="shared" si="5"/>
        <v>9713</v>
      </c>
      <c r="F106" s="72">
        <f t="shared" si="6"/>
        <v>132</v>
      </c>
      <c r="G106" s="72">
        <f t="shared" si="7"/>
        <v>1410561</v>
      </c>
      <c r="H106" s="73">
        <f t="shared" si="8"/>
        <v>88.28782186744608</v>
      </c>
      <c r="I106" s="73">
        <f t="shared" si="9"/>
        <v>11.712178132553921</v>
      </c>
      <c r="J106" s="73">
        <f t="shared" si="10"/>
        <v>32.02004974526944</v>
      </c>
      <c r="K106" s="72">
        <f t="shared" si="11"/>
        <v>4405243</v>
      </c>
      <c r="L106" s="74">
        <f t="shared" si="12"/>
        <v>2994682</v>
      </c>
      <c r="M106" s="10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4.25">
      <c r="A107" s="71" t="str">
        <f t="shared" si="1"/>
        <v>Liguria</v>
      </c>
      <c r="B107" s="72">
        <f t="shared" si="2"/>
        <v>322718</v>
      </c>
      <c r="C107" s="72">
        <f t="shared" si="3"/>
        <v>64726</v>
      </c>
      <c r="D107" s="72">
        <f t="shared" si="4"/>
        <v>2885</v>
      </c>
      <c r="E107" s="72">
        <f t="shared" si="5"/>
        <v>3314</v>
      </c>
      <c r="F107" s="72" t="str">
        <f t="shared" si="6"/>
        <v>una</v>
      </c>
      <c r="G107" s="72">
        <f t="shared" si="7"/>
        <v>393643</v>
      </c>
      <c r="H107" s="73">
        <f t="shared" si="8"/>
        <v>83.29410185730067</v>
      </c>
      <c r="I107" s="73">
        <f t="shared" si="9"/>
        <v>16.705898142699333</v>
      </c>
      <c r="J107" s="73">
        <f t="shared" si="10"/>
        <v>31.629293111095397</v>
      </c>
      <c r="K107" s="72">
        <f t="shared" si="11"/>
        <v>1244552</v>
      </c>
      <c r="L107" s="74">
        <f t="shared" si="12"/>
        <v>850909</v>
      </c>
      <c r="M107" s="10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4.25">
      <c r="A108" s="71" t="str">
        <f t="shared" si="1"/>
        <v>Lombardia</v>
      </c>
      <c r="B108" s="72">
        <f t="shared" si="2"/>
        <v>1785734</v>
      </c>
      <c r="C108" s="72">
        <f t="shared" si="3"/>
        <v>457600</v>
      </c>
      <c r="D108" s="72">
        <f t="shared" si="4"/>
        <v>15555</v>
      </c>
      <c r="E108" s="72">
        <f t="shared" si="5"/>
        <v>15803</v>
      </c>
      <c r="F108" s="72">
        <f t="shared" si="6"/>
        <v>39</v>
      </c>
      <c r="G108" s="72">
        <f t="shared" si="7"/>
        <v>2274731</v>
      </c>
      <c r="H108" s="73">
        <f t="shared" si="8"/>
        <v>79.60178912279669</v>
      </c>
      <c r="I108" s="73">
        <f t="shared" si="9"/>
        <v>20.398210877203304</v>
      </c>
      <c r="J108" s="73">
        <f t="shared" si="10"/>
        <v>30.472161359998758</v>
      </c>
      <c r="K108" s="72">
        <f t="shared" si="11"/>
        <v>7464948</v>
      </c>
      <c r="L108" s="74">
        <f t="shared" si="12"/>
        <v>5190217</v>
      </c>
      <c r="M108" s="10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4.25">
      <c r="A109" s="71" t="str">
        <f t="shared" si="1"/>
        <v>Marche</v>
      </c>
      <c r="B109" s="72">
        <f t="shared" si="2"/>
        <v>346253</v>
      </c>
      <c r="C109" s="72">
        <f t="shared" si="3"/>
        <v>60221</v>
      </c>
      <c r="D109" s="72">
        <f t="shared" si="4"/>
        <v>3782</v>
      </c>
      <c r="E109" s="72">
        <f t="shared" si="5"/>
        <v>3140</v>
      </c>
      <c r="F109" s="72">
        <f t="shared" si="6"/>
        <v>2</v>
      </c>
      <c r="G109" s="72">
        <f t="shared" si="7"/>
        <v>413398</v>
      </c>
      <c r="H109" s="73">
        <f t="shared" si="8"/>
        <v>85.18453824844886</v>
      </c>
      <c r="I109" s="73">
        <f t="shared" si="9"/>
        <v>14.815461751551144</v>
      </c>
      <c r="J109" s="73">
        <f t="shared" si="10"/>
        <v>34.757115195928</v>
      </c>
      <c r="K109" s="72">
        <f t="shared" si="11"/>
        <v>1189391</v>
      </c>
      <c r="L109" s="74">
        <f t="shared" si="12"/>
        <v>775993</v>
      </c>
      <c r="M109" s="10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4.25">
      <c r="A110" s="71" t="str">
        <f t="shared" si="1"/>
        <v>Molise</v>
      </c>
      <c r="B110" s="72">
        <f t="shared" si="2"/>
        <v>75612</v>
      </c>
      <c r="C110" s="72">
        <f t="shared" si="3"/>
        <v>7697</v>
      </c>
      <c r="D110" s="72">
        <f t="shared" si="4"/>
        <v>567</v>
      </c>
      <c r="E110" s="72">
        <f t="shared" si="5"/>
        <v>482</v>
      </c>
      <c r="F110" s="72">
        <f t="shared" si="6"/>
        <v>1</v>
      </c>
      <c r="G110" s="72">
        <f t="shared" si="7"/>
        <v>84359</v>
      </c>
      <c r="H110" s="73">
        <f t="shared" si="8"/>
        <v>90.76090218343757</v>
      </c>
      <c r="I110" s="73">
        <f t="shared" si="9"/>
        <v>9.239097816562436</v>
      </c>
      <c r="J110" s="73">
        <f t="shared" si="10"/>
        <v>32.73738377237236</v>
      </c>
      <c r="K110" s="72">
        <f t="shared" si="11"/>
        <v>257684</v>
      </c>
      <c r="L110" s="74">
        <f t="shared" si="12"/>
        <v>173325</v>
      </c>
      <c r="M110" s="10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4.25">
      <c r="A111" s="71" t="str">
        <f t="shared" si="1"/>
        <v>Piemonte</v>
      </c>
      <c r="B111" s="72">
        <f t="shared" si="2"/>
        <v>890655</v>
      </c>
      <c r="C111" s="72">
        <f t="shared" si="3"/>
        <v>203970</v>
      </c>
      <c r="D111" s="72">
        <f t="shared" si="4"/>
        <v>8283</v>
      </c>
      <c r="E111" s="72">
        <f t="shared" si="5"/>
        <v>10045</v>
      </c>
      <c r="F111" s="72">
        <f t="shared" si="6"/>
        <v>10</v>
      </c>
      <c r="G111" s="72">
        <f t="shared" si="7"/>
        <v>1112963</v>
      </c>
      <c r="H111" s="73">
        <f t="shared" si="8"/>
        <v>81.36622130866735</v>
      </c>
      <c r="I111" s="73">
        <f t="shared" si="9"/>
        <v>18.633778691332648</v>
      </c>
      <c r="J111" s="73">
        <f t="shared" si="10"/>
        <v>32.745531984003875</v>
      </c>
      <c r="K111" s="72">
        <f t="shared" si="11"/>
        <v>3398824</v>
      </c>
      <c r="L111" s="74">
        <f t="shared" si="12"/>
        <v>2285861</v>
      </c>
      <c r="M111" s="10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4.25">
      <c r="A112" s="71" t="str">
        <f t="shared" si="1"/>
        <v>Puglia</v>
      </c>
      <c r="B112" s="72">
        <f t="shared" si="2"/>
        <v>1290778</v>
      </c>
      <c r="C112" s="72">
        <f t="shared" si="3"/>
        <v>66686</v>
      </c>
      <c r="D112" s="72">
        <f t="shared" si="4"/>
        <v>4322</v>
      </c>
      <c r="E112" s="72">
        <f t="shared" si="5"/>
        <v>5430</v>
      </c>
      <c r="F112" s="72">
        <f t="shared" si="6"/>
        <v>8</v>
      </c>
      <c r="G112" s="72">
        <f t="shared" si="7"/>
        <v>1367224</v>
      </c>
      <c r="H112" s="73">
        <f t="shared" si="8"/>
        <v>95.08745719960162</v>
      </c>
      <c r="I112" s="73">
        <f t="shared" si="9"/>
        <v>4.9125428003983895</v>
      </c>
      <c r="J112" s="73">
        <f t="shared" si="10"/>
        <v>41.66118943776969</v>
      </c>
      <c r="K112" s="72">
        <f t="shared" si="11"/>
        <v>3281769</v>
      </c>
      <c r="L112" s="74">
        <f t="shared" si="12"/>
        <v>1914545</v>
      </c>
      <c r="M112" s="10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4.25">
      <c r="A113" s="71" t="str">
        <f t="shared" si="1"/>
        <v>Sardegna</v>
      </c>
      <c r="B113" s="72">
        <f t="shared" si="2"/>
        <v>410048</v>
      </c>
      <c r="C113" s="72">
        <f t="shared" si="3"/>
        <v>33739</v>
      </c>
      <c r="D113" s="72">
        <f t="shared" si="4"/>
        <v>1473</v>
      </c>
      <c r="E113" s="72">
        <f t="shared" si="5"/>
        <v>1647</v>
      </c>
      <c r="F113" s="72" t="str">
        <f t="shared" si="6"/>
        <v>(zero)</v>
      </c>
      <c r="G113" s="72">
        <f t="shared" si="7"/>
        <v>446907</v>
      </c>
      <c r="H113" s="73">
        <f t="shared" si="8"/>
        <v>92.39747897076751</v>
      </c>
      <c r="I113" s="73">
        <f t="shared" si="9"/>
        <v>7.602521029232492</v>
      </c>
      <c r="J113" s="73">
        <f t="shared" si="10"/>
        <v>32.35113571049047</v>
      </c>
      <c r="K113" s="72">
        <f t="shared" si="11"/>
        <v>1381426</v>
      </c>
      <c r="L113" s="74">
        <f t="shared" si="12"/>
        <v>934519</v>
      </c>
      <c r="M113" s="10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4.25">
      <c r="A114" s="71" t="str">
        <f t="shared" si="1"/>
        <v>Sicilia</v>
      </c>
      <c r="B114" s="72">
        <f t="shared" si="2"/>
        <v>1048825</v>
      </c>
      <c r="C114" s="72">
        <f t="shared" si="3"/>
        <v>84492</v>
      </c>
      <c r="D114" s="72">
        <f t="shared" si="4"/>
        <v>4989</v>
      </c>
      <c r="E114" s="72">
        <f t="shared" si="5"/>
        <v>7981</v>
      </c>
      <c r="F114" s="72">
        <f t="shared" si="6"/>
        <v>19</v>
      </c>
      <c r="G114" s="72">
        <f t="shared" si="7"/>
        <v>1146306</v>
      </c>
      <c r="H114" s="73">
        <f t="shared" si="8"/>
        <v>92.54471608561417</v>
      </c>
      <c r="I114" s="73">
        <f t="shared" si="9"/>
        <v>7.455283914385825</v>
      </c>
      <c r="J114" s="73">
        <f t="shared" si="10"/>
        <v>28.411281571849706</v>
      </c>
      <c r="K114" s="72">
        <f t="shared" si="11"/>
        <v>4034686</v>
      </c>
      <c r="L114" s="74">
        <f t="shared" si="12"/>
        <v>2888380</v>
      </c>
      <c r="M114" s="75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4.25">
      <c r="A115" s="71" t="str">
        <f t="shared" si="1"/>
        <v>Toscana</v>
      </c>
      <c r="B115" s="72">
        <f t="shared" si="2"/>
        <v>722166</v>
      </c>
      <c r="C115" s="72">
        <f t="shared" si="3"/>
        <v>142228</v>
      </c>
      <c r="D115" s="72">
        <f t="shared" si="4"/>
        <v>7492</v>
      </c>
      <c r="E115" s="72">
        <f t="shared" si="5"/>
        <v>7313</v>
      </c>
      <c r="F115" s="72">
        <f t="shared" si="6"/>
        <v>4</v>
      </c>
      <c r="G115" s="72">
        <f t="shared" si="7"/>
        <v>879203</v>
      </c>
      <c r="H115" s="73">
        <f t="shared" si="8"/>
        <v>83.54592928687612</v>
      </c>
      <c r="I115" s="73">
        <f t="shared" si="9"/>
        <v>16.454070713123876</v>
      </c>
      <c r="J115" s="73">
        <f t="shared" si="10"/>
        <v>30.773277461871295</v>
      </c>
      <c r="K115" s="72">
        <f t="shared" si="11"/>
        <v>2857034</v>
      </c>
      <c r="L115" s="74">
        <f t="shared" si="12"/>
        <v>1977831</v>
      </c>
      <c r="M115" s="75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4.25">
      <c r="A116" s="71" t="str">
        <f t="shared" si="1"/>
        <v>Trentino Alto Adige</v>
      </c>
      <c r="B116" s="72">
        <f t="shared" si="2"/>
        <v>164128</v>
      </c>
      <c r="C116" s="72">
        <f t="shared" si="3"/>
        <v>31864</v>
      </c>
      <c r="D116" s="72">
        <f t="shared" si="4"/>
        <v>1820</v>
      </c>
      <c r="E116" s="72">
        <f t="shared" si="5"/>
        <v>1137</v>
      </c>
      <c r="F116" s="72">
        <f t="shared" si="6"/>
        <v>16</v>
      </c>
      <c r="G116" s="72">
        <f t="shared" si="7"/>
        <v>198965</v>
      </c>
      <c r="H116" s="73">
        <f t="shared" si="8"/>
        <v>83.74219355892077</v>
      </c>
      <c r="I116" s="73">
        <f t="shared" si="9"/>
        <v>16.25780644107923</v>
      </c>
      <c r="J116" s="73">
        <f t="shared" si="10"/>
        <v>25.195553152340878</v>
      </c>
      <c r="K116" s="72">
        <f t="shared" si="11"/>
        <v>789683</v>
      </c>
      <c r="L116" s="74">
        <f t="shared" si="12"/>
        <v>590718</v>
      </c>
      <c r="M116" s="75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4.25">
      <c r="A117" s="71" t="str">
        <f t="shared" si="1"/>
        <v>Umbria</v>
      </c>
      <c r="B117" s="72">
        <f t="shared" si="2"/>
        <v>156326</v>
      </c>
      <c r="C117" s="72">
        <f t="shared" si="3"/>
        <v>32535</v>
      </c>
      <c r="D117" s="72">
        <f t="shared" si="4"/>
        <v>1632</v>
      </c>
      <c r="E117" s="72">
        <f t="shared" si="5"/>
        <v>1774</v>
      </c>
      <c r="F117" s="72" t="str">
        <f t="shared" si="6"/>
        <v>zero</v>
      </c>
      <c r="G117" s="72">
        <f t="shared" si="7"/>
        <v>192267</v>
      </c>
      <c r="H117" s="73">
        <f t="shared" si="8"/>
        <v>82.77304472601543</v>
      </c>
      <c r="I117" s="73">
        <f t="shared" si="9"/>
        <v>17.226955273984572</v>
      </c>
      <c r="J117" s="73">
        <f t="shared" si="10"/>
        <v>28.432232276344255</v>
      </c>
      <c r="K117" s="72">
        <f t="shared" si="11"/>
        <v>676229</v>
      </c>
      <c r="L117" s="74">
        <f t="shared" si="12"/>
        <v>483962</v>
      </c>
      <c r="M117" s="75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4.25">
      <c r="A118" s="71" t="str">
        <f t="shared" si="1"/>
        <v>Valle D'Aosta</v>
      </c>
      <c r="B118" s="72">
        <f t="shared" si="2"/>
        <v>27776</v>
      </c>
      <c r="C118" s="72">
        <f t="shared" si="3"/>
        <v>5330</v>
      </c>
      <c r="D118" s="72">
        <f t="shared" si="4"/>
        <v>500</v>
      </c>
      <c r="E118" s="72">
        <f t="shared" si="5"/>
        <v>388</v>
      </c>
      <c r="F118" s="72" t="str">
        <f t="shared" si="6"/>
        <v>((zero))</v>
      </c>
      <c r="G118" s="72">
        <f t="shared" si="7"/>
        <v>33994</v>
      </c>
      <c r="H118" s="73">
        <f t="shared" si="8"/>
        <v>83.9001993596327</v>
      </c>
      <c r="I118" s="73">
        <f t="shared" si="9"/>
        <v>16.099800640367306</v>
      </c>
      <c r="J118" s="73">
        <f t="shared" si="10"/>
        <v>34.02360053246324</v>
      </c>
      <c r="K118" s="72">
        <f t="shared" si="11"/>
        <v>99913</v>
      </c>
      <c r="L118" s="74">
        <f t="shared" si="12"/>
        <v>65919</v>
      </c>
      <c r="M118" s="75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4.25">
      <c r="A119" s="71" t="str">
        <f t="shared" si="1"/>
        <v>Veneto</v>
      </c>
      <c r="B119" s="72">
        <f t="shared" si="2"/>
        <v>1191939</v>
      </c>
      <c r="C119" s="72">
        <f t="shared" si="3"/>
        <v>200041</v>
      </c>
      <c r="D119" s="72">
        <f t="shared" si="4"/>
        <v>8477</v>
      </c>
      <c r="E119" s="72">
        <f t="shared" si="5"/>
        <v>7998</v>
      </c>
      <c r="F119" s="72">
        <f t="shared" si="6"/>
        <v>14</v>
      </c>
      <c r="G119" s="72">
        <f t="shared" si="7"/>
        <v>1408469</v>
      </c>
      <c r="H119" s="73">
        <f t="shared" si="8"/>
        <v>85.62903202632222</v>
      </c>
      <c r="I119" s="73">
        <f t="shared" si="9"/>
        <v>14.370967973677782</v>
      </c>
      <c r="J119" s="73">
        <f t="shared" si="10"/>
        <v>37.865316945189655</v>
      </c>
      <c r="K119" s="72">
        <f t="shared" si="11"/>
        <v>3719681</v>
      </c>
      <c r="L119" s="74">
        <f t="shared" si="12"/>
        <v>2311212</v>
      </c>
      <c r="M119" s="75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4.25">
      <c r="A120" s="71" t="str">
        <f t="shared" si="1"/>
        <v>totale Italia</v>
      </c>
      <c r="B120" s="72">
        <f t="shared" si="2"/>
        <v>12822918</v>
      </c>
      <c r="C120" s="72">
        <f t="shared" si="3"/>
        <v>2011170</v>
      </c>
      <c r="D120" s="72">
        <f t="shared" si="4"/>
        <v>91123</v>
      </c>
      <c r="E120" s="72">
        <f t="shared" si="5"/>
        <v>101420</v>
      </c>
      <c r="F120" s="72">
        <f t="shared" si="6"/>
        <v>309</v>
      </c>
      <c r="G120" s="72">
        <f t="shared" si="7"/>
        <v>15026940</v>
      </c>
      <c r="H120" s="73">
        <f t="shared" si="8"/>
        <v>86.44224033186266</v>
      </c>
      <c r="I120" s="73">
        <f t="shared" si="9"/>
        <v>13.557759668137333</v>
      </c>
      <c r="J120" s="73">
        <f t="shared" si="10"/>
        <v>32.16</v>
      </c>
      <c r="K120" s="72">
        <f t="shared" si="11"/>
        <v>46723951</v>
      </c>
      <c r="L120" s="74">
        <f t="shared" si="12"/>
        <v>31697011</v>
      </c>
      <c r="M120" s="75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4.25">
      <c r="A121" s="71" t="str">
        <f t="shared" si="1"/>
        <v>totale Estero</v>
      </c>
      <c r="B121" s="72">
        <f t="shared" si="2"/>
        <v>511846</v>
      </c>
      <c r="C121" s="72">
        <f t="shared" si="3"/>
        <v>187635</v>
      </c>
      <c r="D121" s="72">
        <f t="shared" si="4"/>
        <v>13297</v>
      </c>
      <c r="E121" s="72">
        <f t="shared" si="5"/>
        <v>66716</v>
      </c>
      <c r="F121" s="72">
        <f t="shared" si="6"/>
        <v>354</v>
      </c>
      <c r="G121" s="72">
        <f t="shared" si="7"/>
        <v>779848</v>
      </c>
      <c r="H121" s="73">
        <f t="shared" si="8"/>
        <v>73.17511126106356</v>
      </c>
      <c r="I121" s="73">
        <f t="shared" si="9"/>
        <v>26.82488873893644</v>
      </c>
      <c r="J121" s="73">
        <f t="shared" si="10"/>
        <v>19.735717602756452</v>
      </c>
      <c r="K121" s="72">
        <f t="shared" si="11"/>
        <v>3951455</v>
      </c>
      <c r="L121" s="74">
        <f t="shared" si="12"/>
        <v>3171607</v>
      </c>
      <c r="M121" s="75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4.25">
      <c r="A122" s="71" t="str">
        <f t="shared" si="1"/>
        <v>totale Italia+Estero</v>
      </c>
      <c r="B122" s="72">
        <f t="shared" si="2"/>
        <v>13334764</v>
      </c>
      <c r="C122" s="72">
        <f t="shared" si="3"/>
        <v>2198805</v>
      </c>
      <c r="D122" s="72">
        <f t="shared" si="4"/>
        <v>104420</v>
      </c>
      <c r="E122" s="72">
        <f t="shared" si="5"/>
        <v>168136</v>
      </c>
      <c r="F122" s="72">
        <f t="shared" si="6"/>
        <v>663</v>
      </c>
      <c r="G122" s="72">
        <f t="shared" si="7"/>
        <v>15806788</v>
      </c>
      <c r="H122" s="73">
        <f t="shared" si="8"/>
        <v>85.84481776209962</v>
      </c>
      <c r="I122" s="73">
        <f t="shared" si="9"/>
        <v>14.155182237900382</v>
      </c>
      <c r="J122" s="73">
        <f t="shared" si="10"/>
        <v>31.192227645891972</v>
      </c>
      <c r="K122" s="72">
        <f t="shared" si="11"/>
        <v>50675406</v>
      </c>
      <c r="L122" s="74">
        <f t="shared" si="12"/>
        <v>34868618</v>
      </c>
      <c r="M122" s="75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4.25">
      <c r="A123" s="10"/>
      <c r="B123" s="10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4.25">
      <c r="A124" s="10"/>
      <c r="B124" s="10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4.25">
      <c r="A125" s="10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4.25">
      <c r="A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4.25">
      <c r="A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4:50" ht="14.25"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4:50" ht="14.25"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4:50" ht="14.25"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4:50" ht="14.25"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</sheetData>
  <sheetProtection password="CE60" sheet="1" objects="1" scenarios="1"/>
  <mergeCells count="19">
    <mergeCell ref="I36:J36"/>
    <mergeCell ref="I37:J37"/>
    <mergeCell ref="A35:K35"/>
    <mergeCell ref="A36:A37"/>
    <mergeCell ref="E36:F36"/>
    <mergeCell ref="E37:F37"/>
    <mergeCell ref="G36:H36"/>
    <mergeCell ref="G37:H37"/>
    <mergeCell ref="L35:N35"/>
    <mergeCell ref="M31:N31"/>
    <mergeCell ref="M32:N32"/>
    <mergeCell ref="K31:L32"/>
    <mergeCell ref="M33:N33"/>
    <mergeCell ref="A1:N4"/>
    <mergeCell ref="K33:L33"/>
    <mergeCell ref="A5:A6"/>
    <mergeCell ref="B5:B6"/>
    <mergeCell ref="C5:C6"/>
    <mergeCell ref="M5:M6"/>
  </mergeCells>
  <dataValidations count="1">
    <dataValidation type="list" allowBlank="1" showInputMessage="1" showErrorMessage="1" sqref="A33">
      <formula1>$A$7:$A$29</formula1>
    </dataValidation>
  </dataValidations>
  <printOptions/>
  <pageMargins left="0.75" right="0.75" top="1" bottom="1" header="0.5" footer="0.5"/>
  <pageSetup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Peppe</dc:creator>
  <cp:keywords/>
  <dc:description/>
  <cp:lastModifiedBy>Peppe</cp:lastModifiedBy>
  <cp:lastPrinted>2016-04-25T09:40:55Z</cp:lastPrinted>
  <dcterms:created xsi:type="dcterms:W3CDTF">2016-04-19T08:10:31Z</dcterms:created>
  <dcterms:modified xsi:type="dcterms:W3CDTF">2017-07-17T21:59:19Z</dcterms:modified>
  <cp:category/>
  <cp:version/>
  <cp:contentType/>
  <cp:contentStatus/>
</cp:coreProperties>
</file>