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PC\Desktop\"/>
    </mc:Choice>
  </mc:AlternateContent>
  <xr:revisionPtr revIDLastSave="0" documentId="8_{B5EA8BFF-02F4-4927-919A-546012021E5D}" xr6:coauthVersionLast="47" xr6:coauthVersionMax="47" xr10:uidLastSave="{00000000-0000-0000-0000-000000000000}"/>
  <bookViews>
    <workbookView xWindow="-120" yWindow="-120" windowWidth="19440" windowHeight="15000" xr2:uid="{E484A0F9-CBA9-46C4-99A5-517B6E21CF47}"/>
  </bookViews>
  <sheets>
    <sheet name="calc" sheetId="2" r:id="rId1"/>
    <sheet name="F1" sheetId="1" state="hidden" r:id="rId2"/>
    <sheet name="F2" sheetId="3" state="hidden" r:id="rId3"/>
  </sheets>
  <definedNames>
    <definedName name="base">'F1'!$G$6</definedName>
    <definedName name="minimo">'F1'!$V$6</definedName>
    <definedName name="mostra">'F1'!$U$10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2" i="1" l="1"/>
  <c r="M31" i="1"/>
  <c r="I14" i="3"/>
  <c r="I13" i="3"/>
  <c r="I12" i="3"/>
  <c r="O5" i="3"/>
  <c r="I5" i="3"/>
  <c r="O4" i="3"/>
  <c r="L4" i="3"/>
  <c r="I4" i="3"/>
  <c r="O3" i="3"/>
  <c r="L3" i="3"/>
  <c r="K16" i="3"/>
  <c r="G6" i="1"/>
  <c r="C8" i="2"/>
  <c r="K11" i="3" l="1"/>
  <c r="K13" i="3"/>
  <c r="M3" i="3"/>
  <c r="M4" i="3"/>
  <c r="M5" i="3"/>
  <c r="K12" i="3"/>
  <c r="B19" i="2"/>
  <c r="G13" i="2"/>
  <c r="H13" i="2" s="1"/>
  <c r="B13" i="2"/>
  <c r="G12" i="2"/>
  <c r="H12" i="2" s="1"/>
  <c r="C12" i="2"/>
  <c r="B12" i="2"/>
  <c r="G11" i="2"/>
  <c r="H11" i="2" s="1"/>
  <c r="C11" i="2"/>
  <c r="B11" i="2"/>
  <c r="G10" i="2"/>
  <c r="H10" i="2" s="1"/>
  <c r="C10" i="2"/>
  <c r="B10" i="2"/>
  <c r="G9" i="2"/>
  <c r="H9" i="2" s="1"/>
  <c r="C9" i="2"/>
  <c r="G8" i="2"/>
  <c r="B8" i="2"/>
  <c r="B5" i="2" s="1"/>
  <c r="G5" i="2"/>
  <c r="F5" i="2"/>
  <c r="E5" i="2"/>
  <c r="D5" i="2"/>
  <c r="G25" i="1"/>
  <c r="G24" i="1"/>
  <c r="I29" i="1"/>
  <c r="I22" i="1"/>
  <c r="I17" i="1"/>
  <c r="G18" i="1" s="1"/>
  <c r="G17" i="1"/>
  <c r="I16" i="1"/>
  <c r="I15" i="1"/>
  <c r="G16" i="1" s="1"/>
  <c r="G15" i="1"/>
  <c r="I14" i="1"/>
  <c r="I13" i="1"/>
  <c r="K12" i="1"/>
  <c r="K13" i="1" s="1"/>
  <c r="I12" i="1"/>
  <c r="C4" i="3" l="1"/>
  <c r="C5" i="3"/>
  <c r="G30" i="1"/>
  <c r="G23" i="1" s="1"/>
  <c r="B16" i="2"/>
  <c r="F19" i="2" s="1"/>
  <c r="U16" i="1"/>
  <c r="V16" i="1" s="1"/>
  <c r="U17" i="1"/>
  <c r="V17" i="1" s="1"/>
  <c r="U12" i="1"/>
  <c r="V12" i="1" s="1"/>
  <c r="W12" i="1" s="1"/>
  <c r="X12" i="1" s="1"/>
  <c r="Z12" i="1" s="1"/>
  <c r="U15" i="1"/>
  <c r="V15" i="1" s="1"/>
  <c r="K32" i="1"/>
  <c r="K25" i="1" s="1"/>
  <c r="M33" i="1"/>
  <c r="M26" i="1" s="1"/>
  <c r="U18" i="1"/>
  <c r="H8" i="2"/>
  <c r="K14" i="1"/>
  <c r="Y14" i="1"/>
  <c r="I31" i="1"/>
  <c r="I32" i="1"/>
  <c r="G13" i="1"/>
  <c r="U13" i="1" s="1"/>
  <c r="G33" i="1"/>
  <c r="G26" i="1" s="1"/>
  <c r="G14" i="1"/>
  <c r="U14" i="1" s="1"/>
  <c r="M24" i="1"/>
  <c r="I24" i="1" s="1"/>
  <c r="M25" i="1"/>
  <c r="I25" i="1" s="1"/>
  <c r="K31" i="1"/>
  <c r="K24" i="1" s="1"/>
  <c r="G34" i="1" l="1"/>
  <c r="G27" i="1" s="1"/>
  <c r="V18" i="1"/>
  <c r="C5" i="2"/>
  <c r="B9" i="2"/>
  <c r="I33" i="1"/>
  <c r="I26" i="1"/>
  <c r="K33" i="1"/>
  <c r="K26" i="1" s="1"/>
  <c r="Y15" i="1"/>
  <c r="K15" i="1"/>
  <c r="O12" i="1"/>
  <c r="V14" i="1"/>
  <c r="V13" i="1"/>
  <c r="W13" i="1" s="1"/>
  <c r="X13" i="1" s="1"/>
  <c r="Z13" i="1" s="1"/>
  <c r="O13" i="1" s="1"/>
  <c r="K16" i="1" l="1"/>
  <c r="W15" i="1"/>
  <c r="X15" i="1" s="1"/>
  <c r="Z15" i="1" s="1"/>
  <c r="O15" i="1" s="1"/>
  <c r="Y16" i="1"/>
  <c r="W14" i="1"/>
  <c r="X14" i="1" s="1"/>
  <c r="Z14" i="1" s="1"/>
  <c r="O14" i="1" s="1"/>
  <c r="Y17" i="1" l="1"/>
  <c r="W16" i="1"/>
  <c r="X16" i="1" s="1"/>
  <c r="Z16" i="1" s="1"/>
  <c r="O16" i="1" s="1"/>
  <c r="K17" i="1"/>
  <c r="K18" i="1" l="1"/>
  <c r="W18" i="1" s="1"/>
  <c r="X18" i="1" s="1"/>
  <c r="W17" i="1"/>
  <c r="X17" i="1" s="1"/>
  <c r="Z17" i="1" s="1"/>
  <c r="O17" i="1" s="1"/>
  <c r="Y18" i="1"/>
  <c r="Z18" i="1" l="1"/>
  <c r="O18" i="1" s="1"/>
  <c r="K23" i="1" s="1"/>
  <c r="M23" i="1" l="1"/>
  <c r="I23" i="1" s="1"/>
  <c r="C16" i="2" s="1"/>
  <c r="M30" i="1"/>
  <c r="G16" i="2" s="1"/>
  <c r="D16" i="2" l="1"/>
  <c r="A16" i="2"/>
  <c r="H2" i="2" s="1"/>
  <c r="M34" i="1"/>
  <c r="K30" i="1"/>
  <c r="I30" i="1"/>
  <c r="C19" i="2" l="1"/>
  <c r="B22" i="2"/>
  <c r="D19" i="2"/>
  <c r="E16" i="2"/>
  <c r="D20" i="2"/>
  <c r="C22" i="2"/>
  <c r="K34" i="1"/>
  <c r="K27" i="1" s="1"/>
  <c r="M27" i="1"/>
  <c r="I27" i="1" s="1"/>
  <c r="I34" i="1"/>
  <c r="D22" i="2" l="1"/>
  <c r="D21" i="2"/>
  <c r="E19" i="2"/>
  <c r="H19" i="2" s="1"/>
</calcChain>
</file>

<file path=xl/sharedStrings.xml><?xml version="1.0" encoding="utf-8"?>
<sst xmlns="http://schemas.openxmlformats.org/spreadsheetml/2006/main" count="110" uniqueCount="83">
  <si>
    <r>
      <t xml:space="preserve">ADEGUAMENTO PENSIONI 2024 ALL'INDICE ISTAT
</t>
    </r>
    <r>
      <rPr>
        <i/>
        <sz val="11"/>
        <color theme="1"/>
        <rFont val="Calibri"/>
        <family val="2"/>
        <scheme val="minor"/>
      </rPr>
      <t>- art. 29 Disegno di Legge di Bilancio 2024 -</t>
    </r>
    <r>
      <rPr>
        <b/>
        <sz val="14"/>
        <color theme="1"/>
        <rFont val="Calibri"/>
        <family val="2"/>
        <scheme val="minor"/>
      </rPr>
      <t xml:space="preserve">
</t>
    </r>
    <r>
      <rPr>
        <sz val="11"/>
        <color theme="1"/>
        <rFont val="Calibri"/>
        <family val="2"/>
        <scheme val="minor"/>
      </rPr>
      <t xml:space="preserve">- </t>
    </r>
    <r>
      <rPr>
        <i/>
        <sz val="11"/>
        <color theme="1"/>
        <rFont val="Calibri"/>
        <family val="2"/>
        <scheme val="minor"/>
      </rPr>
      <t>Comunicato M.E.F. 174/2023 -</t>
    </r>
  </si>
  <si>
    <t>5,4%+2,7%</t>
  </si>
  <si>
    <t>5,4%+1,5%</t>
  </si>
  <si>
    <t>Importo dell'assegno mensile lordo nel 2023</t>
  </si>
  <si>
    <t>Pratica:</t>
  </si>
  <si>
    <t>minimo:</t>
  </si>
  <si>
    <t>Tasso di rivalutazione per il 2024</t>
  </si>
  <si>
    <t>Il titolare ha compiuto 75 anni</t>
  </si>
  <si>
    <t>Le uniche celle compilabili sono quelle con lo sfondo verde. Le altre contengono formule non alterabili e sono protette da password.</t>
  </si>
  <si>
    <t>Fascia</t>
  </si>
  <si>
    <t>Da</t>
  </si>
  <si>
    <t>A</t>
  </si>
  <si>
    <t>Tasso di
rivalutazione</t>
  </si>
  <si>
    <t>Coefficiente
di rivalutaz.</t>
  </si>
  <si>
    <t>Rivalutazione
effettiva*</t>
  </si>
  <si>
    <t>rivalutazione</t>
  </si>
  <si>
    <t>rivalutata</t>
  </si>
  <si>
    <t>imp. Garanz</t>
  </si>
  <si>
    <t>effettivo</t>
  </si>
  <si>
    <t>Entro la pensione minima rivalutata</t>
  </si>
  <si>
    <t>Fino a 4 volte la minima</t>
  </si>
  <si>
    <t>Fino a 5 volte la minima</t>
  </si>
  <si>
    <t>Fino a 6 volte la minima</t>
  </si>
  <si>
    <t>Fino a 8 volte la minima</t>
  </si>
  <si>
    <t>Fino a 10 volte la minima</t>
  </si>
  <si>
    <t>Oltre 10 volte la minima</t>
  </si>
  <si>
    <t>∞</t>
  </si>
  <si>
    <t>*La rivalutazione effettiva tiene conto dell incremento del 2,7% previsto dalla l. 197/2022 per le pensioni minime, nonché dell'importo di garanzia per le pensioni a ridosso delle fasce di perequazione</t>
  </si>
  <si>
    <t>Trattamento mensile</t>
  </si>
  <si>
    <t>Importo
2023</t>
  </si>
  <si>
    <t>Variazione
%</t>
  </si>
  <si>
    <t>Importo
2024</t>
  </si>
  <si>
    <t>Importo lordo</t>
  </si>
  <si>
    <t>Imposta lorda IRPEF</t>
  </si>
  <si>
    <t>Detrazioni base</t>
  </si>
  <si>
    <t>Imposta netta IRPEF</t>
  </si>
  <si>
    <t>Trattamento netto</t>
  </si>
  <si>
    <t>Trattamento annuale</t>
  </si>
  <si>
    <t>Trattamento lordo</t>
  </si>
  <si>
    <t>Imposta lorda</t>
  </si>
  <si>
    <t>Detrazioni</t>
  </si>
  <si>
    <t>Imposta netta</t>
  </si>
  <si>
    <t>La simulazione non tiene conto di situazioni soggettive o particolari e si basa su calcoli teorici applicati derivati da disposizioni di Legge.</t>
  </si>
  <si>
    <r>
      <t>Digita</t>
    </r>
    <r>
      <rPr>
        <b/>
        <sz val="10"/>
        <rFont val="Arial"/>
        <family val="2"/>
      </rPr>
      <t xml:space="preserve"> l'importo pensione mensile lordo</t>
    </r>
  </si>
  <si>
    <t>% rivalutata</t>
  </si>
  <si>
    <t>Apri il filtro  fascia</t>
  </si>
  <si>
    <t>da</t>
  </si>
  <si>
    <t>a</t>
  </si>
  <si>
    <t>%</t>
  </si>
  <si>
    <t>Minimo</t>
  </si>
  <si>
    <t>Sino a 4 volte il minimo</t>
  </si>
  <si>
    <t>% tetto fisso</t>
  </si>
  <si>
    <t>Differenza</t>
  </si>
  <si>
    <t>quadratura</t>
  </si>
  <si>
    <t>Sino a 5 volte il minimo</t>
  </si>
  <si>
    <t>Sino a 6 volte il minimo</t>
  </si>
  <si>
    <t>Sino a 8 volte il minimo</t>
  </si>
  <si>
    <t>Sino a 10 volte il minimo</t>
  </si>
  <si>
    <t>oltre 10 volte il minimo</t>
  </si>
  <si>
    <t>Spettante</t>
  </si>
  <si>
    <t>lordo pensione 2023</t>
  </si>
  <si>
    <t>aumento mensile lordo 2024</t>
  </si>
  <si>
    <t>lordo mensile 2024</t>
  </si>
  <si>
    <t xml:space="preserve"> annuale lordo 2024</t>
  </si>
  <si>
    <t>lordo annuo 2024 con 13 M</t>
  </si>
  <si>
    <t>differenza</t>
  </si>
  <si>
    <t>--</t>
  </si>
  <si>
    <t>Sino a 4 volte il minimo 7,30%</t>
  </si>
  <si>
    <t>Oltre 5.395,71</t>
  </si>
  <si>
    <t>risalire al lordo pensione 2023 utilizzando il lordo 2024 e la perc spettante</t>
  </si>
  <si>
    <t>Quadratura  lordo pensione 2023 cella  B16</t>
  </si>
  <si>
    <t>Quadratura  lordo pensione 2024 cella  D16</t>
  </si>
  <si>
    <t>Versione 1.01 del 29/11/2023</t>
  </si>
  <si>
    <t>% spettante 2024</t>
  </si>
  <si>
    <t>minima 2023</t>
  </si>
  <si>
    <t>IRPEF</t>
  </si>
  <si>
    <t>max</t>
  </si>
  <si>
    <t>imposta</t>
  </si>
  <si>
    <t>Imponibile</t>
  </si>
  <si>
    <t>IRPEF lorda</t>
  </si>
  <si>
    <t>Detrazione</t>
  </si>
  <si>
    <t>DETRAZIONI</t>
  </si>
  <si>
    <t>detrazione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</si>
</sst>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_-* #,##0.00\ _€_-;\-* #,##0.00\ _€_-;_-* &quot;-&quot;??\ _€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2"/>
      <color theme="1"/>
      <name val="Barlow Condensed"/>
    </font>
    <font>
      <i/>
      <sz val="9"/>
      <color theme="1"/>
      <name val="Calibri"/>
      <family val="2"/>
      <scheme val="minor"/>
    </font>
    <font>
      <sz val="9"/>
      <color rgb="FFFF0000"/>
      <name val="Calibri"/>
      <family val="2"/>
      <scheme val="minor"/>
    </font>
    <font>
      <b/>
      <sz val="10"/>
      <color theme="1"/>
      <name val="Calibri"/>
      <family val="2"/>
      <scheme val="minor"/>
    </font>
    <font>
      <b/>
      <sz val="9"/>
      <color theme="1"/>
      <name val="Calibri"/>
      <family val="2"/>
      <scheme val="minor"/>
    </font>
    <font>
      <sz val="9"/>
      <name val="Arial"/>
      <family val="2"/>
    </font>
    <font>
      <b/>
      <sz val="10"/>
      <color indexed="61"/>
      <name val="Arial"/>
      <family val="2"/>
    </font>
    <font>
      <b/>
      <sz val="10"/>
      <name val="Arial"/>
      <family val="2"/>
    </font>
    <font>
      <b/>
      <sz val="14"/>
      <name val="Arial"/>
      <family val="2"/>
    </font>
    <font>
      <sz val="14"/>
      <name val="Arial"/>
      <family val="2"/>
    </font>
    <font>
      <b/>
      <sz val="11"/>
      <name val="Arial"/>
      <family val="2"/>
    </font>
    <font>
      <sz val="11"/>
      <name val="Arial"/>
      <family val="2"/>
    </font>
    <font>
      <sz val="10"/>
      <name val="Arial"/>
      <family val="2"/>
    </font>
    <font>
      <b/>
      <sz val="9"/>
      <name val="Arial"/>
      <family val="2"/>
    </font>
    <font>
      <sz val="9"/>
      <color indexed="9"/>
      <name val="Arial"/>
      <family val="2"/>
    </font>
    <font>
      <b/>
      <sz val="10"/>
      <name val="Calibri"/>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0" fontId="11" fillId="3" borderId="0" xfId="0" applyFont="1" applyFill="1" applyProtection="1">
      <protection hidden="1"/>
    </xf>
    <xf numFmtId="0" fontId="11" fillId="3" borderId="0" xfId="0" applyFont="1" applyFill="1" applyProtection="1">
      <protection locked="0"/>
    </xf>
    <xf numFmtId="0" fontId="11" fillId="0" borderId="0" xfId="0" applyFont="1" applyProtection="1">
      <protection locked="0"/>
    </xf>
    <xf numFmtId="0" fontId="12" fillId="3" borderId="1" xfId="0" applyFont="1" applyFill="1" applyBorder="1" applyAlignment="1" applyProtection="1">
      <alignment horizontal="center" vertical="center"/>
      <protection hidden="1"/>
    </xf>
    <xf numFmtId="4" fontId="14" fillId="3" borderId="2"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hidden="1"/>
    </xf>
    <xf numFmtId="0" fontId="14" fillId="3" borderId="3"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protection hidden="1"/>
    </xf>
    <xf numFmtId="0" fontId="16" fillId="3" borderId="2" xfId="0" applyFont="1" applyFill="1" applyBorder="1" applyAlignment="1" applyProtection="1">
      <alignment horizontal="center" vertical="center"/>
      <protection hidden="1"/>
    </xf>
    <xf numFmtId="0" fontId="16" fillId="3" borderId="4" xfId="0" applyFont="1" applyFill="1" applyBorder="1" applyAlignment="1" applyProtection="1">
      <alignment horizontal="center" vertical="center"/>
      <protection hidden="1"/>
    </xf>
    <xf numFmtId="0" fontId="16" fillId="3" borderId="3" xfId="0" applyFont="1" applyFill="1" applyBorder="1" applyAlignment="1" applyProtection="1">
      <alignment horizontal="center" vertical="center"/>
      <protection hidden="1"/>
    </xf>
    <xf numFmtId="0" fontId="11" fillId="0" borderId="0" xfId="0" applyFont="1" applyAlignment="1" applyProtection="1">
      <alignment horizontal="center" vertical="center"/>
      <protection locked="0"/>
    </xf>
    <xf numFmtId="0" fontId="11" fillId="3" borderId="0" xfId="0" applyFont="1" applyFill="1" applyAlignment="1" applyProtection="1">
      <alignment wrapText="1"/>
      <protection locked="0"/>
    </xf>
    <xf numFmtId="0" fontId="16" fillId="4" borderId="1" xfId="0" applyFont="1" applyFill="1" applyBorder="1" applyAlignment="1" applyProtection="1">
      <alignment horizontal="center" vertical="center"/>
      <protection locked="0"/>
    </xf>
    <xf numFmtId="4" fontId="16" fillId="3" borderId="5" xfId="0" applyNumberFormat="1" applyFont="1" applyFill="1" applyBorder="1" applyAlignment="1" applyProtection="1">
      <alignment horizontal="center" vertical="center"/>
      <protection hidden="1"/>
    </xf>
    <xf numFmtId="4" fontId="16" fillId="3" borderId="6" xfId="0" applyNumberFormat="1" applyFont="1" applyFill="1" applyBorder="1" applyAlignment="1" applyProtection="1">
      <alignment horizontal="center" vertical="center"/>
      <protection hidden="1"/>
    </xf>
    <xf numFmtId="10" fontId="16" fillId="3" borderId="6" xfId="0" applyNumberFormat="1" applyFont="1" applyFill="1" applyBorder="1" applyAlignment="1" applyProtection="1">
      <alignment horizontal="center" vertical="center"/>
      <protection hidden="1"/>
    </xf>
    <xf numFmtId="10" fontId="16" fillId="3" borderId="7" xfId="0" applyNumberFormat="1" applyFont="1" applyFill="1" applyBorder="1" applyAlignment="1" applyProtection="1">
      <alignment horizontal="center" vertical="center"/>
      <protection hidden="1"/>
    </xf>
    <xf numFmtId="0" fontId="11" fillId="3" borderId="0" xfId="0" applyFont="1" applyFill="1" applyAlignment="1" applyProtection="1">
      <alignment horizontal="center" vertical="center"/>
      <protection locked="0"/>
    </xf>
    <xf numFmtId="10" fontId="11" fillId="3" borderId="0" xfId="0" applyNumberFormat="1" applyFont="1" applyFill="1" applyProtection="1">
      <protection locked="0"/>
    </xf>
    <xf numFmtId="0" fontId="17" fillId="3" borderId="0" xfId="0" applyFont="1" applyFill="1" applyAlignment="1" applyProtection="1">
      <alignment horizontal="center" vertical="center"/>
      <protection hidden="1"/>
    </xf>
    <xf numFmtId="0" fontId="17" fillId="3" borderId="0" xfId="0" applyFont="1" applyFill="1" applyProtection="1">
      <protection hidden="1"/>
    </xf>
    <xf numFmtId="43" fontId="11" fillId="3" borderId="0" xfId="1" applyFont="1" applyFill="1" applyAlignment="1" applyProtection="1">
      <protection locked="0"/>
    </xf>
    <xf numFmtId="0" fontId="16" fillId="0" borderId="1"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4" fontId="16" fillId="0" borderId="1" xfId="0" applyNumberFormat="1"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10" fontId="11" fillId="3" borderId="0" xfId="2" applyNumberFormat="1" applyFont="1" applyFill="1" applyAlignment="1" applyProtection="1">
      <protection locked="0"/>
    </xf>
    <xf numFmtId="165" fontId="11" fillId="3" borderId="0" xfId="0" applyNumberFormat="1" applyFont="1" applyFill="1" applyProtection="1">
      <protection locked="0"/>
    </xf>
    <xf numFmtId="164" fontId="11" fillId="3" borderId="0" xfId="2" applyNumberFormat="1" applyFont="1" applyFill="1" applyAlignment="1" applyProtection="1">
      <protection locked="0"/>
    </xf>
    <xf numFmtId="9" fontId="11" fillId="3" borderId="0" xfId="0" applyNumberFormat="1" applyFont="1" applyFill="1" applyProtection="1">
      <protection locked="0"/>
    </xf>
    <xf numFmtId="4" fontId="11" fillId="3" borderId="0" xfId="0" applyNumberFormat="1" applyFont="1" applyFill="1" applyAlignment="1" applyProtection="1">
      <alignment horizontal="center" vertical="center"/>
      <protection locked="0"/>
    </xf>
    <xf numFmtId="4" fontId="0" fillId="3" borderId="0" xfId="0" applyNumberFormat="1" applyFill="1" applyAlignment="1">
      <alignment horizontal="center" vertical="center"/>
    </xf>
    <xf numFmtId="4" fontId="18" fillId="3" borderId="0" xfId="0" applyNumberFormat="1" applyFont="1" applyFill="1" applyAlignment="1">
      <alignment horizontal="center" vertical="center"/>
    </xf>
    <xf numFmtId="4" fontId="19" fillId="5" borderId="9" xfId="0" applyNumberFormat="1" applyFont="1" applyFill="1" applyBorder="1" applyAlignment="1" applyProtection="1">
      <alignment horizontal="center" vertical="center"/>
      <protection locked="0"/>
    </xf>
    <xf numFmtId="4" fontId="19" fillId="5" borderId="0" xfId="0" applyNumberFormat="1" applyFont="1" applyFill="1" applyAlignment="1" applyProtection="1">
      <alignment horizontal="center" vertical="center"/>
      <protection locked="0"/>
    </xf>
    <xf numFmtId="10" fontId="19" fillId="3" borderId="9" xfId="0" applyNumberFormat="1" applyFont="1" applyFill="1" applyBorder="1" applyAlignment="1" applyProtection="1">
      <alignment horizontal="center" vertical="center"/>
      <protection locked="0"/>
    </xf>
    <xf numFmtId="4" fontId="19" fillId="5" borderId="11" xfId="0" applyNumberFormat="1" applyFont="1" applyFill="1" applyBorder="1" applyAlignment="1" applyProtection="1">
      <alignment horizontal="center" vertical="center"/>
      <protection locked="0"/>
    </xf>
    <xf numFmtId="4" fontId="19" fillId="4" borderId="0" xfId="0" applyNumberFormat="1" applyFont="1" applyFill="1" applyAlignment="1" applyProtection="1">
      <alignment horizontal="center" vertical="center"/>
      <protection locked="0"/>
    </xf>
    <xf numFmtId="10" fontId="19" fillId="3" borderId="11" xfId="0" applyNumberFormat="1" applyFont="1" applyFill="1" applyBorder="1" applyAlignment="1" applyProtection="1">
      <alignment horizontal="center" vertical="center"/>
      <protection locked="0"/>
    </xf>
    <xf numFmtId="4" fontId="19" fillId="4" borderId="11" xfId="0" applyNumberFormat="1" applyFont="1" applyFill="1" applyBorder="1" applyAlignment="1" applyProtection="1">
      <alignment horizontal="center" vertical="center"/>
      <protection locked="0"/>
    </xf>
    <xf numFmtId="4" fontId="19" fillId="6" borderId="0" xfId="0" applyNumberFormat="1" applyFont="1" applyFill="1" applyAlignment="1" applyProtection="1">
      <alignment horizontal="center" vertical="center"/>
      <protection locked="0"/>
    </xf>
    <xf numFmtId="0" fontId="20" fillId="3" borderId="0" xfId="0" applyFont="1" applyFill="1" applyProtection="1">
      <protection locked="0"/>
    </xf>
    <xf numFmtId="4" fontId="19" fillId="6" borderId="11" xfId="0" applyNumberFormat="1" applyFont="1" applyFill="1" applyBorder="1" applyAlignment="1" applyProtection="1">
      <alignment horizontal="center" vertical="center"/>
      <protection locked="0"/>
    </xf>
    <xf numFmtId="4" fontId="19" fillId="0" borderId="0" xfId="0" applyNumberFormat="1" applyFont="1" applyAlignment="1" applyProtection="1">
      <alignment horizontal="center" vertical="center"/>
      <protection locked="0"/>
    </xf>
    <xf numFmtId="4" fontId="19" fillId="3" borderId="11" xfId="0" applyNumberFormat="1" applyFont="1" applyFill="1" applyBorder="1" applyAlignment="1" applyProtection="1">
      <alignment horizontal="center" vertical="center"/>
      <protection locked="0"/>
    </xf>
    <xf numFmtId="4" fontId="19" fillId="3" borderId="0" xfId="0" applyNumberFormat="1" applyFont="1" applyFill="1" applyAlignment="1" applyProtection="1">
      <alignment horizontal="center" vertical="center"/>
      <protection locked="0"/>
    </xf>
    <xf numFmtId="4" fontId="19" fillId="3" borderId="12" xfId="0" applyNumberFormat="1" applyFont="1" applyFill="1" applyBorder="1" applyAlignment="1" applyProtection="1">
      <alignment horizontal="center" vertical="center"/>
      <protection locked="0"/>
    </xf>
    <xf numFmtId="4" fontId="19" fillId="3" borderId="6" xfId="0" quotePrefix="1" applyNumberFormat="1" applyFont="1" applyFill="1" applyBorder="1" applyAlignment="1" applyProtection="1">
      <alignment horizontal="center" vertical="center"/>
      <protection locked="0"/>
    </xf>
    <xf numFmtId="10" fontId="19" fillId="3" borderId="12" xfId="0" applyNumberFormat="1" applyFont="1" applyFill="1" applyBorder="1" applyAlignment="1" applyProtection="1">
      <alignment horizontal="center" vertical="center"/>
      <protection locked="0"/>
    </xf>
    <xf numFmtId="4" fontId="11" fillId="0" borderId="0" xfId="0" applyNumberFormat="1" applyFont="1" applyProtection="1">
      <protection locked="0"/>
    </xf>
    <xf numFmtId="4" fontId="11" fillId="5" borderId="0" xfId="0" applyNumberFormat="1" applyFont="1" applyFill="1" applyProtection="1">
      <protection locked="0"/>
    </xf>
    <xf numFmtId="4" fontId="11" fillId="4" borderId="0" xfId="0" applyNumberFormat="1" applyFont="1" applyFill="1" applyProtection="1">
      <protection locked="0"/>
    </xf>
    <xf numFmtId="4" fontId="11" fillId="6" borderId="0" xfId="0" applyNumberFormat="1" applyFont="1" applyFill="1" applyProtection="1">
      <protection locked="0"/>
    </xf>
    <xf numFmtId="0" fontId="11" fillId="0" borderId="0" xfId="0" applyFont="1" applyAlignment="1" applyProtection="1">
      <alignment horizontal="right"/>
      <protection locked="0"/>
    </xf>
    <xf numFmtId="164" fontId="15" fillId="3" borderId="3" xfId="0" applyNumberFormat="1" applyFont="1" applyFill="1" applyBorder="1" applyAlignment="1" applyProtection="1">
      <alignment horizontal="center" vertical="center"/>
      <protection hidden="1"/>
    </xf>
    <xf numFmtId="164" fontId="0" fillId="3" borderId="0" xfId="0" applyNumberFormat="1" applyFill="1" applyAlignment="1">
      <alignment horizontal="center" vertical="center"/>
    </xf>
    <xf numFmtId="0" fontId="13" fillId="3" borderId="8" xfId="0" applyFont="1" applyFill="1" applyBorder="1" applyAlignment="1" applyProtection="1">
      <alignment horizontal="center" vertical="center"/>
      <protection hidden="1"/>
    </xf>
    <xf numFmtId="4" fontId="13" fillId="5" borderId="9" xfId="0" applyNumberFormat="1" applyFont="1" applyFill="1" applyBorder="1" applyAlignment="1" applyProtection="1">
      <alignment horizontal="center" vertical="center"/>
      <protection hidden="1"/>
    </xf>
    <xf numFmtId="4" fontId="13" fillId="5" borderId="0" xfId="0" applyNumberFormat="1" applyFont="1" applyFill="1" applyAlignment="1" applyProtection="1">
      <alignment horizontal="center" vertical="center"/>
      <protection hidden="1"/>
    </xf>
    <xf numFmtId="10" fontId="13" fillId="3" borderId="9" xfId="0" applyNumberFormat="1" applyFont="1" applyFill="1" applyBorder="1" applyAlignment="1" applyProtection="1">
      <alignment horizontal="center" vertical="center"/>
      <protection hidden="1"/>
    </xf>
    <xf numFmtId="10" fontId="13" fillId="3" borderId="0" xfId="0" applyNumberFormat="1" applyFont="1" applyFill="1" applyAlignment="1" applyProtection="1">
      <alignment horizontal="center" vertical="center"/>
      <protection hidden="1"/>
    </xf>
    <xf numFmtId="10" fontId="13" fillId="3" borderId="10" xfId="0" applyNumberFormat="1" applyFont="1" applyFill="1" applyBorder="1" applyAlignment="1" applyProtection="1">
      <alignment horizontal="center" vertical="center"/>
      <protection hidden="1"/>
    </xf>
    <xf numFmtId="4" fontId="13" fillId="5" borderId="11" xfId="0" applyNumberFormat="1" applyFont="1" applyFill="1" applyBorder="1" applyAlignment="1" applyProtection="1">
      <alignment horizontal="center" vertical="center"/>
      <protection hidden="1"/>
    </xf>
    <xf numFmtId="4" fontId="13" fillId="4" borderId="0" xfId="0" applyNumberFormat="1" applyFont="1" applyFill="1" applyAlignment="1" applyProtection="1">
      <alignment horizontal="center" vertical="center"/>
      <protection hidden="1"/>
    </xf>
    <xf numFmtId="10" fontId="13" fillId="3" borderId="11" xfId="0" applyNumberFormat="1" applyFont="1" applyFill="1" applyBorder="1" applyAlignment="1" applyProtection="1">
      <alignment horizontal="center" vertical="center"/>
      <protection hidden="1"/>
    </xf>
    <xf numFmtId="4" fontId="13" fillId="4" borderId="11" xfId="0" applyNumberFormat="1" applyFont="1" applyFill="1" applyBorder="1" applyAlignment="1" applyProtection="1">
      <alignment horizontal="center" vertical="center"/>
      <protection hidden="1"/>
    </xf>
    <xf numFmtId="4" fontId="13" fillId="6" borderId="0" xfId="0" applyNumberFormat="1" applyFont="1" applyFill="1" applyAlignment="1" applyProtection="1">
      <alignment horizontal="center" vertical="center"/>
      <protection hidden="1"/>
    </xf>
    <xf numFmtId="4" fontId="13" fillId="6" borderId="11" xfId="0" applyNumberFormat="1" applyFont="1" applyFill="1" applyBorder="1" applyAlignment="1" applyProtection="1">
      <alignment horizontal="center" vertical="center"/>
      <protection hidden="1"/>
    </xf>
    <xf numFmtId="4" fontId="13" fillId="0" borderId="0" xfId="0" applyNumberFormat="1" applyFont="1" applyAlignment="1" applyProtection="1">
      <alignment horizontal="center" vertical="center"/>
      <protection hidden="1"/>
    </xf>
    <xf numFmtId="4" fontId="13" fillId="3" borderId="11" xfId="0" applyNumberFormat="1" applyFont="1" applyFill="1" applyBorder="1" applyAlignment="1" applyProtection="1">
      <alignment horizontal="center" vertical="center"/>
      <protection hidden="1"/>
    </xf>
    <xf numFmtId="4" fontId="13" fillId="3" borderId="0" xfId="0" applyNumberFormat="1" applyFont="1" applyFill="1" applyAlignment="1" applyProtection="1">
      <alignment horizontal="center" vertical="center"/>
      <protection hidden="1"/>
    </xf>
    <xf numFmtId="0" fontId="13" fillId="3" borderId="5" xfId="0" applyFont="1" applyFill="1" applyBorder="1" applyAlignment="1" applyProtection="1">
      <alignment horizontal="center" vertical="center"/>
      <protection hidden="1"/>
    </xf>
    <xf numFmtId="4" fontId="13" fillId="3" borderId="12" xfId="0" applyNumberFormat="1" applyFont="1" applyFill="1" applyBorder="1" applyAlignment="1" applyProtection="1">
      <alignment horizontal="center" vertical="center"/>
      <protection hidden="1"/>
    </xf>
    <xf numFmtId="4" fontId="13" fillId="3" borderId="6" xfId="0" quotePrefix="1" applyNumberFormat="1" applyFont="1" applyFill="1" applyBorder="1" applyAlignment="1" applyProtection="1">
      <alignment horizontal="center" vertical="center"/>
      <protection hidden="1"/>
    </xf>
    <xf numFmtId="10" fontId="13" fillId="3" borderId="1" xfId="0" applyNumberFormat="1" applyFont="1" applyFill="1" applyBorder="1" applyAlignment="1" applyProtection="1">
      <alignment horizontal="center" vertical="center"/>
      <protection hidden="1"/>
    </xf>
    <xf numFmtId="10" fontId="13" fillId="3" borderId="6" xfId="0" applyNumberFormat="1" applyFont="1" applyFill="1" applyBorder="1" applyAlignment="1" applyProtection="1">
      <alignment horizontal="center" vertical="center"/>
      <protection hidden="1"/>
    </xf>
    <xf numFmtId="10" fontId="13" fillId="3" borderId="12" xfId="0" applyNumberFormat="1" applyFont="1" applyFill="1" applyBorder="1" applyAlignment="1" applyProtection="1">
      <alignment horizontal="center" vertical="center"/>
      <protection hidden="1"/>
    </xf>
    <xf numFmtId="10" fontId="13" fillId="3" borderId="7" xfId="0" applyNumberFormat="1" applyFont="1" applyFill="1" applyBorder="1" applyAlignment="1" applyProtection="1">
      <alignment horizontal="center" vertical="center"/>
      <protection hidden="1"/>
    </xf>
    <xf numFmtId="0" fontId="18" fillId="3" borderId="0" xfId="0" applyFont="1" applyFill="1" applyProtection="1">
      <protection hidden="1"/>
    </xf>
    <xf numFmtId="4" fontId="18" fillId="3" borderId="0" xfId="0" applyNumberFormat="1" applyFont="1" applyFill="1" applyProtection="1">
      <protection hidden="1"/>
    </xf>
    <xf numFmtId="10" fontId="18" fillId="3" borderId="0" xfId="0" applyNumberFormat="1" applyFont="1" applyFill="1" applyProtection="1">
      <protection hidden="1"/>
    </xf>
    <xf numFmtId="0" fontId="13" fillId="3" borderId="9"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164" fontId="13" fillId="3" borderId="12" xfId="0" applyNumberFormat="1" applyFont="1" applyFill="1" applyBorder="1" applyAlignment="1" applyProtection="1">
      <alignment horizontal="center" vertical="center"/>
      <protection hidden="1"/>
    </xf>
    <xf numFmtId="4" fontId="21" fillId="3" borderId="4" xfId="0" applyNumberFormat="1" applyFont="1" applyFill="1" applyBorder="1" applyAlignment="1" applyProtection="1">
      <alignment horizontal="center" vertical="center"/>
      <protection hidden="1"/>
    </xf>
    <xf numFmtId="4" fontId="21" fillId="3" borderId="1" xfId="0" applyNumberFormat="1" applyFont="1" applyFill="1" applyBorder="1" applyAlignment="1" applyProtection="1">
      <alignment horizontal="center" vertical="center"/>
      <protection hidden="1"/>
    </xf>
    <xf numFmtId="4" fontId="21" fillId="3" borderId="15" xfId="0" applyNumberFormat="1" applyFont="1" applyFill="1" applyBorder="1" applyAlignment="1" applyProtection="1">
      <alignment horizontal="center" vertical="center"/>
      <protection hidden="1"/>
    </xf>
    <xf numFmtId="4" fontId="11" fillId="3" borderId="0" xfId="0" applyNumberFormat="1" applyFont="1" applyFill="1" applyAlignment="1" applyProtection="1">
      <alignment horizontal="center"/>
      <protection locked="0"/>
    </xf>
    <xf numFmtId="10" fontId="11" fillId="3"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11" fillId="3" borderId="0" xfId="0" applyFont="1" applyFill="1" applyAlignment="1" applyProtection="1">
      <alignment horizontal="center" vertical="center"/>
      <protection locked="0"/>
    </xf>
    <xf numFmtId="4" fontId="21" fillId="3" borderId="16" xfId="0" applyNumberFormat="1" applyFont="1" applyFill="1" applyBorder="1" applyAlignment="1" applyProtection="1">
      <alignment horizontal="center" vertical="center"/>
      <protection hidden="1"/>
    </xf>
    <xf numFmtId="4" fontId="21" fillId="3" borderId="14" xfId="0" applyNumberFormat="1" applyFont="1" applyFill="1" applyBorder="1" applyAlignment="1" applyProtection="1">
      <alignment horizontal="center" vertical="center"/>
      <protection hidden="1"/>
    </xf>
    <xf numFmtId="0" fontId="14" fillId="3" borderId="4" xfId="0" applyFont="1" applyFill="1" applyBorder="1" applyAlignment="1" applyProtection="1">
      <alignment horizontal="center" vertical="center"/>
      <protection hidden="1"/>
    </xf>
    <xf numFmtId="0" fontId="0" fillId="0" borderId="4" xfId="0" applyBorder="1" applyAlignment="1">
      <alignment horizontal="center" vertical="center"/>
    </xf>
    <xf numFmtId="0" fontId="16" fillId="3" borderId="2" xfId="0" applyFont="1" applyFill="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4" fontId="16" fillId="3" borderId="2" xfId="0" applyNumberFormat="1" applyFont="1" applyFill="1" applyBorder="1" applyAlignment="1" applyProtection="1">
      <alignment horizontal="center" vertical="center"/>
      <protection hidden="1"/>
    </xf>
    <xf numFmtId="4" fontId="17" fillId="0" borderId="3" xfId="0" applyNumberFormat="1" applyFont="1" applyBorder="1" applyAlignment="1" applyProtection="1">
      <alignment horizontal="center" vertical="center"/>
      <protection hidden="1"/>
    </xf>
    <xf numFmtId="0" fontId="13" fillId="3" borderId="13" xfId="0" applyFont="1" applyFill="1" applyBorder="1" applyAlignment="1" applyProtection="1">
      <alignment horizontal="center" vertical="center"/>
      <protection hidden="1"/>
    </xf>
    <xf numFmtId="0" fontId="13" fillId="3" borderId="14" xfId="0" applyFont="1" applyFill="1" applyBorder="1" applyAlignment="1" applyProtection="1">
      <alignment horizontal="center" vertical="center"/>
      <protection hidden="1"/>
    </xf>
    <xf numFmtId="0" fontId="4" fillId="7" borderId="0" xfId="0" applyFont="1" applyFill="1" applyAlignment="1" applyProtection="1">
      <alignment horizontal="center" vertical="center" wrapText="1"/>
      <protection hidden="1"/>
    </xf>
    <xf numFmtId="0" fontId="4" fillId="7" borderId="0" xfId="0" applyFont="1" applyFill="1" applyAlignment="1" applyProtection="1">
      <alignment horizontal="center" vertical="center" wrapText="1"/>
      <protection hidden="1"/>
    </xf>
    <xf numFmtId="0" fontId="0" fillId="7" borderId="0" xfId="0" applyFill="1" applyAlignment="1" applyProtection="1">
      <alignment wrapText="1"/>
      <protection hidden="1"/>
    </xf>
    <xf numFmtId="43" fontId="6" fillId="7" borderId="0" xfId="1" applyFont="1" applyFill="1" applyAlignment="1" applyProtection="1">
      <alignment wrapText="1"/>
      <protection hidden="1"/>
    </xf>
    <xf numFmtId="0" fontId="6" fillId="7" borderId="0" xfId="0" applyFont="1" applyFill="1" applyAlignment="1" applyProtection="1">
      <alignment wrapText="1"/>
      <protection hidden="1"/>
    </xf>
    <xf numFmtId="0" fontId="7" fillId="7" borderId="0" xfId="0" applyFont="1" applyFill="1" applyAlignment="1" applyProtection="1">
      <alignment horizontal="right"/>
      <protection hidden="1"/>
    </xf>
    <xf numFmtId="0" fontId="7" fillId="7" borderId="0" xfId="0" applyFont="1" applyFill="1" applyAlignment="1" applyProtection="1">
      <alignment horizontal="right"/>
      <protection hidden="1"/>
    </xf>
    <xf numFmtId="0" fontId="3" fillId="7" borderId="0" xfId="0" applyFont="1" applyFill="1" applyAlignment="1" applyProtection="1">
      <alignment vertical="center"/>
      <protection hidden="1"/>
    </xf>
    <xf numFmtId="0" fontId="0" fillId="7" borderId="0" xfId="0" applyFill="1" applyProtection="1">
      <protection hidden="1"/>
    </xf>
    <xf numFmtId="0" fontId="0" fillId="7" borderId="0" xfId="0" applyFill="1" applyAlignment="1" applyProtection="1">
      <alignment horizontal="left" vertical="center" indent="1"/>
      <protection hidden="1"/>
    </xf>
    <xf numFmtId="4" fontId="0" fillId="7" borderId="0" xfId="0" applyNumberFormat="1" applyFill="1" applyAlignment="1" applyProtection="1">
      <alignment horizontal="right" vertical="center" indent="1"/>
      <protection locked="0"/>
    </xf>
    <xf numFmtId="0" fontId="8" fillId="7" borderId="0" xfId="0" applyFont="1" applyFill="1" applyAlignment="1" applyProtection="1">
      <alignment horizontal="center" wrapText="1"/>
      <protection hidden="1"/>
    </xf>
    <xf numFmtId="0" fontId="0" fillId="7" borderId="0" xfId="0" applyFill="1" applyAlignment="1" applyProtection="1">
      <alignment horizontal="center" vertical="center" wrapText="1"/>
      <protection hidden="1"/>
    </xf>
    <xf numFmtId="0" fontId="0" fillId="7" borderId="0" xfId="0" applyFill="1" applyAlignment="1" applyProtection="1">
      <alignment horizontal="left" vertical="center" wrapText="1"/>
      <protection locked="0"/>
    </xf>
    <xf numFmtId="43" fontId="0" fillId="7" borderId="0" xfId="1" applyFont="1" applyFill="1" applyAlignment="1" applyProtection="1">
      <protection hidden="1"/>
    </xf>
    <xf numFmtId="10" fontId="0" fillId="7" borderId="0" xfId="2" applyNumberFormat="1" applyFont="1" applyFill="1" applyBorder="1" applyAlignment="1" applyProtection="1">
      <alignment horizontal="center" vertical="center"/>
      <protection locked="0"/>
    </xf>
    <xf numFmtId="10" fontId="0" fillId="7" borderId="17" xfId="2" applyNumberFormat="1" applyFont="1" applyFill="1" applyBorder="1" applyAlignment="1" applyProtection="1">
      <alignment horizontal="center"/>
      <protection hidden="1"/>
    </xf>
    <xf numFmtId="10" fontId="0" fillId="7" borderId="18" xfId="2" applyNumberFormat="1" applyFont="1" applyFill="1" applyBorder="1" applyAlignment="1" applyProtection="1">
      <alignment horizontal="center"/>
      <protection hidden="1"/>
    </xf>
    <xf numFmtId="0" fontId="0" fillId="7" borderId="0" xfId="0" applyFill="1" applyAlignment="1" applyProtection="1">
      <alignment wrapText="1"/>
      <protection locked="0"/>
    </xf>
    <xf numFmtId="0" fontId="7" fillId="7" borderId="0" xfId="0" applyFont="1" applyFill="1" applyAlignment="1" applyProtection="1">
      <alignment horizontal="left" vertical="center"/>
      <protection hidden="1"/>
    </xf>
    <xf numFmtId="0" fontId="7" fillId="7" borderId="0" xfId="0" applyFont="1" applyFill="1" applyAlignment="1" applyProtection="1">
      <alignment vertical="center" wrapText="1"/>
      <protection hidden="1"/>
    </xf>
    <xf numFmtId="0" fontId="9" fillId="7" borderId="0" xfId="0" applyFont="1" applyFill="1" applyAlignment="1" applyProtection="1">
      <alignment horizontal="center" vertical="center" wrapText="1"/>
      <protection hidden="1"/>
    </xf>
    <xf numFmtId="0" fontId="0" fillId="7" borderId="0" xfId="0" applyFill="1" applyAlignment="1" applyProtection="1">
      <alignment horizontal="center" vertical="center" wrapText="1"/>
      <protection hidden="1"/>
    </xf>
    <xf numFmtId="0" fontId="0" fillId="7" borderId="0" xfId="0" applyFill="1" applyAlignment="1" applyProtection="1">
      <alignment horizontal="left" wrapText="1"/>
      <protection hidden="1"/>
    </xf>
    <xf numFmtId="4" fontId="0" fillId="7" borderId="0" xfId="0" applyNumberFormat="1" applyFill="1" applyAlignment="1" applyProtection="1">
      <alignment horizontal="right" wrapText="1"/>
      <protection hidden="1"/>
    </xf>
    <xf numFmtId="10" fontId="0" fillId="7" borderId="0" xfId="2" applyNumberFormat="1" applyFont="1" applyFill="1" applyBorder="1" applyAlignment="1" applyProtection="1">
      <alignment horizontal="center" wrapText="1"/>
      <protection hidden="1"/>
    </xf>
    <xf numFmtId="164" fontId="0" fillId="7" borderId="0" xfId="2" applyNumberFormat="1" applyFont="1" applyFill="1" applyBorder="1" applyAlignment="1" applyProtection="1">
      <alignment horizontal="center" wrapText="1"/>
      <protection hidden="1"/>
    </xf>
    <xf numFmtId="0" fontId="0" fillId="7" borderId="0" xfId="0" applyFill="1" applyAlignment="1" applyProtection="1">
      <alignment horizontal="center" wrapText="1"/>
      <protection hidden="1"/>
    </xf>
    <xf numFmtId="4" fontId="0" fillId="7" borderId="0" xfId="1" applyNumberFormat="1" applyFont="1" applyFill="1" applyBorder="1" applyAlignment="1" applyProtection="1">
      <alignment wrapText="1"/>
      <protection hidden="1"/>
    </xf>
    <xf numFmtId="4" fontId="0" fillId="7" borderId="0" xfId="0" applyNumberFormat="1" applyFill="1" applyAlignment="1" applyProtection="1">
      <alignment wrapText="1"/>
      <protection hidden="1"/>
    </xf>
    <xf numFmtId="0" fontId="5" fillId="7" borderId="0" xfId="0" applyFont="1" applyFill="1" applyAlignment="1" applyProtection="1">
      <alignment horizontal="right" vertical="center"/>
      <protection hidden="1"/>
    </xf>
    <xf numFmtId="0" fontId="0" fillId="7" borderId="0" xfId="0" applyFill="1" applyAlignment="1" applyProtection="1">
      <alignment horizontal="center" wrapText="1"/>
      <protection hidden="1"/>
    </xf>
    <xf numFmtId="0" fontId="7" fillId="7" borderId="0" xfId="0" applyFont="1" applyFill="1" applyAlignment="1" applyProtection="1">
      <alignment horizontal="left" vertical="center" wrapText="1"/>
      <protection hidden="1"/>
    </xf>
    <xf numFmtId="0" fontId="2" fillId="7" borderId="0" xfId="0" applyFont="1" applyFill="1" applyAlignment="1" applyProtection="1">
      <alignment horizontal="center" wrapText="1"/>
      <protection hidden="1"/>
    </xf>
    <xf numFmtId="0" fontId="3" fillId="7" borderId="0" xfId="0" applyFont="1" applyFill="1" applyAlignment="1" applyProtection="1">
      <alignment horizontal="center" vertical="center" wrapText="1"/>
      <protection hidden="1"/>
    </xf>
    <xf numFmtId="0" fontId="10" fillId="7" borderId="0" xfId="0" applyFont="1" applyFill="1" applyAlignment="1" applyProtection="1">
      <alignment horizontal="center" vertical="center" wrapText="1"/>
      <protection hidden="1"/>
    </xf>
    <xf numFmtId="0" fontId="0" fillId="7" borderId="0" xfId="0" applyFill="1" applyAlignment="1" applyProtection="1">
      <alignment horizontal="left"/>
      <protection hidden="1"/>
    </xf>
    <xf numFmtId="4" fontId="0" fillId="7" borderId="0" xfId="0" applyNumberFormat="1" applyFill="1" applyAlignment="1" applyProtection="1">
      <alignment horizontal="right"/>
      <protection hidden="1"/>
    </xf>
    <xf numFmtId="0" fontId="3" fillId="7" borderId="0" xfId="0" applyFont="1" applyFill="1" applyAlignment="1" applyProtection="1">
      <alignment horizontal="left"/>
      <protection hidden="1"/>
    </xf>
    <xf numFmtId="4" fontId="3" fillId="7" borderId="0" xfId="0" applyNumberFormat="1" applyFont="1" applyFill="1" applyAlignment="1" applyProtection="1">
      <alignment horizontal="right"/>
      <protection hidden="1"/>
    </xf>
    <xf numFmtId="0" fontId="0" fillId="7" borderId="0" xfId="0" applyFill="1" applyAlignment="1" applyProtection="1">
      <alignment horizontal="left"/>
      <protection hidden="1"/>
    </xf>
    <xf numFmtId="4" fontId="0" fillId="7" borderId="0" xfId="0" applyNumberFormat="1" applyFill="1" applyAlignment="1" applyProtection="1">
      <alignment horizontal="right"/>
      <protection hidden="1"/>
    </xf>
    <xf numFmtId="4" fontId="3" fillId="7" borderId="0" xfId="0" applyNumberFormat="1" applyFont="1" applyFill="1" applyAlignment="1" applyProtection="1">
      <alignment horizontal="right"/>
      <protection hidden="1"/>
    </xf>
    <xf numFmtId="0" fontId="7" fillId="7" borderId="0" xfId="0" applyFont="1"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left" wrapText="1"/>
      <protection hidden="1"/>
    </xf>
    <xf numFmtId="4" fontId="0" fillId="2" borderId="0" xfId="0" applyNumberFormat="1" applyFill="1" applyAlignment="1" applyProtection="1">
      <alignment horizontal="right" wrapText="1"/>
      <protection hidden="1"/>
    </xf>
    <xf numFmtId="10" fontId="0" fillId="2" borderId="0" xfId="2" applyNumberFormat="1" applyFont="1" applyFill="1" applyBorder="1" applyAlignment="1" applyProtection="1">
      <alignment horizontal="center" wrapText="1"/>
      <protection hidden="1"/>
    </xf>
    <xf numFmtId="164" fontId="0" fillId="2" borderId="0" xfId="2" applyNumberFormat="1" applyFont="1" applyFill="1" applyBorder="1" applyAlignment="1" applyProtection="1">
      <alignment horizontal="center" wrapText="1"/>
      <protection hidden="1"/>
    </xf>
    <xf numFmtId="0" fontId="0" fillId="7" borderId="0" xfId="0" applyFill="1"/>
    <xf numFmtId="9" fontId="0" fillId="7" borderId="0" xfId="0" applyNumberFormat="1" applyFill="1"/>
    <xf numFmtId="43" fontId="0" fillId="7" borderId="0" xfId="1" applyFont="1" applyFill="1"/>
    <xf numFmtId="165" fontId="0" fillId="7" borderId="0" xfId="0" applyNumberFormat="1" applyFill="1"/>
  </cellXfs>
  <cellStyles count="3">
    <cellStyle name="Migliaia" xfId="1" builtinId="3"/>
    <cellStyle name="Normale" xfId="0" builtinId="0"/>
    <cellStyle name="Percentuale" xfId="2" builtinId="5"/>
  </cellStyles>
  <dxfs count="12">
    <dxf>
      <font>
        <color theme="1"/>
      </font>
      <fill>
        <patternFill>
          <bgColor theme="9" tint="0.79998168889431442"/>
        </patternFill>
      </fill>
    </dxf>
    <dxf>
      <font>
        <color theme="1"/>
      </font>
      <fill>
        <patternFill>
          <bgColor theme="9" tint="0.79998168889431442"/>
        </patternFill>
      </fill>
    </dxf>
    <dxf>
      <fill>
        <patternFill>
          <bgColor indexed="10"/>
        </patternFill>
      </fill>
    </dxf>
    <dxf>
      <fill>
        <patternFill>
          <bgColor indexed="13"/>
        </patternFill>
      </fill>
    </dxf>
    <dxf>
      <fill>
        <patternFill>
          <bgColor indexed="11"/>
        </patternFill>
      </fill>
    </dxf>
    <dxf>
      <fill>
        <patternFill>
          <bgColor indexed="5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U$8" lockText="1" noThreeD="1"/>
</file>

<file path=xl/drawings/drawing1.xml><?xml version="1.0" encoding="utf-8"?>
<xdr:wsDr xmlns:xdr="http://schemas.openxmlformats.org/drawingml/2006/spreadsheetDrawing" xmlns:a="http://schemas.openxmlformats.org/drawingml/2006/main">
  <xdr:twoCellAnchor>
    <xdr:from>
      <xdr:col>1</xdr:col>
      <xdr:colOff>238125</xdr:colOff>
      <xdr:row>0</xdr:row>
      <xdr:rowOff>133350</xdr:rowOff>
    </xdr:from>
    <xdr:to>
      <xdr:col>1</xdr:col>
      <xdr:colOff>1219200</xdr:colOff>
      <xdr:row>1</xdr:row>
      <xdr:rowOff>228600</xdr:rowOff>
    </xdr:to>
    <xdr:sp macro="" textlink="">
      <xdr:nvSpPr>
        <xdr:cNvPr id="2" name="AutoShape 10">
          <a:extLst>
            <a:ext uri="{FF2B5EF4-FFF2-40B4-BE49-F238E27FC236}">
              <a16:creationId xmlns:a16="http://schemas.microsoft.com/office/drawing/2014/main" id="{00000000-0008-0000-0000-000002000000}"/>
            </a:ext>
          </a:extLst>
        </xdr:cNvPr>
        <xdr:cNvSpPr>
          <a:spLocks noChangeArrowheads="1"/>
        </xdr:cNvSpPr>
      </xdr:nvSpPr>
      <xdr:spPr bwMode="auto">
        <a:xfrm>
          <a:off x="2828925" y="133350"/>
          <a:ext cx="981075" cy="257175"/>
        </a:xfrm>
        <a:prstGeom prst="rightArrow">
          <a:avLst>
            <a:gd name="adj1" fmla="val 50000"/>
            <a:gd name="adj2" fmla="val 78027"/>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447675</xdr:colOff>
          <xdr:row>7</xdr:row>
          <xdr:rowOff>28575</xdr:rowOff>
        </xdr:from>
        <xdr:to>
          <xdr:col>7</xdr:col>
          <xdr:colOff>209550</xdr:colOff>
          <xdr:row>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CD620-71F7-4F64-A04B-1B87D2540947}">
  <dimension ref="A1:AV630"/>
  <sheetViews>
    <sheetView tabSelected="1" workbookViewId="0">
      <selection activeCell="C2" sqref="C2"/>
    </sheetView>
  </sheetViews>
  <sheetFormatPr defaultRowHeight="12" x14ac:dyDescent="0.2"/>
  <cols>
    <col min="1" max="1" width="38.85546875" style="3" customWidth="1"/>
    <col min="2" max="2" width="20.140625" style="3" customWidth="1"/>
    <col min="3" max="3" width="28.140625" style="3" customWidth="1"/>
    <col min="4" max="4" width="20.7109375" style="3" customWidth="1"/>
    <col min="5" max="5" width="15" style="3" customWidth="1"/>
    <col min="6" max="6" width="20.7109375" style="3" customWidth="1"/>
    <col min="7" max="7" width="14" style="3" customWidth="1"/>
    <col min="8" max="8" width="15.28515625" style="3" customWidth="1"/>
    <col min="9" max="23" width="9.140625" style="3"/>
    <col min="24" max="24" width="17.5703125" style="3" customWidth="1"/>
    <col min="25" max="27" width="9.140625" style="3"/>
    <col min="28" max="28" width="17.42578125" style="3" customWidth="1"/>
    <col min="29" max="29" width="23" style="3" customWidth="1"/>
    <col min="30" max="256" width="9.140625" style="3"/>
    <col min="257" max="257" width="38.85546875" style="3" customWidth="1"/>
    <col min="258" max="258" width="21.85546875" style="3" customWidth="1"/>
    <col min="259" max="259" width="29.42578125" style="3" customWidth="1"/>
    <col min="260" max="260" width="20.7109375" style="3" customWidth="1"/>
    <col min="261" max="261" width="15" style="3" customWidth="1"/>
    <col min="262" max="262" width="20.7109375" style="3" customWidth="1"/>
    <col min="263" max="263" width="14" style="3" customWidth="1"/>
    <col min="264" max="264" width="15.28515625" style="3" customWidth="1"/>
    <col min="265" max="279" width="9.140625" style="3"/>
    <col min="280" max="280" width="17.5703125" style="3" customWidth="1"/>
    <col min="281" max="283" width="9.140625" style="3"/>
    <col min="284" max="284" width="17.42578125" style="3" customWidth="1"/>
    <col min="285" max="285" width="23" style="3" customWidth="1"/>
    <col min="286" max="512" width="9.140625" style="3"/>
    <col min="513" max="513" width="38.85546875" style="3" customWidth="1"/>
    <col min="514" max="514" width="21.85546875" style="3" customWidth="1"/>
    <col min="515" max="515" width="29.42578125" style="3" customWidth="1"/>
    <col min="516" max="516" width="20.7109375" style="3" customWidth="1"/>
    <col min="517" max="517" width="15" style="3" customWidth="1"/>
    <col min="518" max="518" width="20.7109375" style="3" customWidth="1"/>
    <col min="519" max="519" width="14" style="3" customWidth="1"/>
    <col min="520" max="520" width="15.28515625" style="3" customWidth="1"/>
    <col min="521" max="535" width="9.140625" style="3"/>
    <col min="536" max="536" width="17.5703125" style="3" customWidth="1"/>
    <col min="537" max="539" width="9.140625" style="3"/>
    <col min="540" max="540" width="17.42578125" style="3" customWidth="1"/>
    <col min="541" max="541" width="23" style="3" customWidth="1"/>
    <col min="542" max="768" width="9.140625" style="3"/>
    <col min="769" max="769" width="38.85546875" style="3" customWidth="1"/>
    <col min="770" max="770" width="21.85546875" style="3" customWidth="1"/>
    <col min="771" max="771" width="29.42578125" style="3" customWidth="1"/>
    <col min="772" max="772" width="20.7109375" style="3" customWidth="1"/>
    <col min="773" max="773" width="15" style="3" customWidth="1"/>
    <col min="774" max="774" width="20.7109375" style="3" customWidth="1"/>
    <col min="775" max="775" width="14" style="3" customWidth="1"/>
    <col min="776" max="776" width="15.28515625" style="3" customWidth="1"/>
    <col min="777" max="791" width="9.140625" style="3"/>
    <col min="792" max="792" width="17.5703125" style="3" customWidth="1"/>
    <col min="793" max="795" width="9.140625" style="3"/>
    <col min="796" max="796" width="17.42578125" style="3" customWidth="1"/>
    <col min="797" max="797" width="23" style="3" customWidth="1"/>
    <col min="798" max="1024" width="9.140625" style="3"/>
    <col min="1025" max="1025" width="38.85546875" style="3" customWidth="1"/>
    <col min="1026" max="1026" width="21.85546875" style="3" customWidth="1"/>
    <col min="1027" max="1027" width="29.42578125" style="3" customWidth="1"/>
    <col min="1028" max="1028" width="20.7109375" style="3" customWidth="1"/>
    <col min="1029" max="1029" width="15" style="3" customWidth="1"/>
    <col min="1030" max="1030" width="20.7109375" style="3" customWidth="1"/>
    <col min="1031" max="1031" width="14" style="3" customWidth="1"/>
    <col min="1032" max="1032" width="15.28515625" style="3" customWidth="1"/>
    <col min="1033" max="1047" width="9.140625" style="3"/>
    <col min="1048" max="1048" width="17.5703125" style="3" customWidth="1"/>
    <col min="1049" max="1051" width="9.140625" style="3"/>
    <col min="1052" max="1052" width="17.42578125" style="3" customWidth="1"/>
    <col min="1053" max="1053" width="23" style="3" customWidth="1"/>
    <col min="1054" max="1280" width="9.140625" style="3"/>
    <col min="1281" max="1281" width="38.85546875" style="3" customWidth="1"/>
    <col min="1282" max="1282" width="21.85546875" style="3" customWidth="1"/>
    <col min="1283" max="1283" width="29.42578125" style="3" customWidth="1"/>
    <col min="1284" max="1284" width="20.7109375" style="3" customWidth="1"/>
    <col min="1285" max="1285" width="15" style="3" customWidth="1"/>
    <col min="1286" max="1286" width="20.7109375" style="3" customWidth="1"/>
    <col min="1287" max="1287" width="14" style="3" customWidth="1"/>
    <col min="1288" max="1288" width="15.28515625" style="3" customWidth="1"/>
    <col min="1289" max="1303" width="9.140625" style="3"/>
    <col min="1304" max="1304" width="17.5703125" style="3" customWidth="1"/>
    <col min="1305" max="1307" width="9.140625" style="3"/>
    <col min="1308" max="1308" width="17.42578125" style="3" customWidth="1"/>
    <col min="1309" max="1309" width="23" style="3" customWidth="1"/>
    <col min="1310" max="1536" width="9.140625" style="3"/>
    <col min="1537" max="1537" width="38.85546875" style="3" customWidth="1"/>
    <col min="1538" max="1538" width="21.85546875" style="3" customWidth="1"/>
    <col min="1539" max="1539" width="29.42578125" style="3" customWidth="1"/>
    <col min="1540" max="1540" width="20.7109375" style="3" customWidth="1"/>
    <col min="1541" max="1541" width="15" style="3" customWidth="1"/>
    <col min="1542" max="1542" width="20.7109375" style="3" customWidth="1"/>
    <col min="1543" max="1543" width="14" style="3" customWidth="1"/>
    <col min="1544" max="1544" width="15.28515625" style="3" customWidth="1"/>
    <col min="1545" max="1559" width="9.140625" style="3"/>
    <col min="1560" max="1560" width="17.5703125" style="3" customWidth="1"/>
    <col min="1561" max="1563" width="9.140625" style="3"/>
    <col min="1564" max="1564" width="17.42578125" style="3" customWidth="1"/>
    <col min="1565" max="1565" width="23" style="3" customWidth="1"/>
    <col min="1566" max="1792" width="9.140625" style="3"/>
    <col min="1793" max="1793" width="38.85546875" style="3" customWidth="1"/>
    <col min="1794" max="1794" width="21.85546875" style="3" customWidth="1"/>
    <col min="1795" max="1795" width="29.42578125" style="3" customWidth="1"/>
    <col min="1796" max="1796" width="20.7109375" style="3" customWidth="1"/>
    <col min="1797" max="1797" width="15" style="3" customWidth="1"/>
    <col min="1798" max="1798" width="20.7109375" style="3" customWidth="1"/>
    <col min="1799" max="1799" width="14" style="3" customWidth="1"/>
    <col min="1800" max="1800" width="15.28515625" style="3" customWidth="1"/>
    <col min="1801" max="1815" width="9.140625" style="3"/>
    <col min="1816" max="1816" width="17.5703125" style="3" customWidth="1"/>
    <col min="1817" max="1819" width="9.140625" style="3"/>
    <col min="1820" max="1820" width="17.42578125" style="3" customWidth="1"/>
    <col min="1821" max="1821" width="23" style="3" customWidth="1"/>
    <col min="1822" max="2048" width="9.140625" style="3"/>
    <col min="2049" max="2049" width="38.85546875" style="3" customWidth="1"/>
    <col min="2050" max="2050" width="21.85546875" style="3" customWidth="1"/>
    <col min="2051" max="2051" width="29.42578125" style="3" customWidth="1"/>
    <col min="2052" max="2052" width="20.7109375" style="3" customWidth="1"/>
    <col min="2053" max="2053" width="15" style="3" customWidth="1"/>
    <col min="2054" max="2054" width="20.7109375" style="3" customWidth="1"/>
    <col min="2055" max="2055" width="14" style="3" customWidth="1"/>
    <col min="2056" max="2056" width="15.28515625" style="3" customWidth="1"/>
    <col min="2057" max="2071" width="9.140625" style="3"/>
    <col min="2072" max="2072" width="17.5703125" style="3" customWidth="1"/>
    <col min="2073" max="2075" width="9.140625" style="3"/>
    <col min="2076" max="2076" width="17.42578125" style="3" customWidth="1"/>
    <col min="2077" max="2077" width="23" style="3" customWidth="1"/>
    <col min="2078" max="2304" width="9.140625" style="3"/>
    <col min="2305" max="2305" width="38.85546875" style="3" customWidth="1"/>
    <col min="2306" max="2306" width="21.85546875" style="3" customWidth="1"/>
    <col min="2307" max="2307" width="29.42578125" style="3" customWidth="1"/>
    <col min="2308" max="2308" width="20.7109375" style="3" customWidth="1"/>
    <col min="2309" max="2309" width="15" style="3" customWidth="1"/>
    <col min="2310" max="2310" width="20.7109375" style="3" customWidth="1"/>
    <col min="2311" max="2311" width="14" style="3" customWidth="1"/>
    <col min="2312" max="2312" width="15.28515625" style="3" customWidth="1"/>
    <col min="2313" max="2327" width="9.140625" style="3"/>
    <col min="2328" max="2328" width="17.5703125" style="3" customWidth="1"/>
    <col min="2329" max="2331" width="9.140625" style="3"/>
    <col min="2332" max="2332" width="17.42578125" style="3" customWidth="1"/>
    <col min="2333" max="2333" width="23" style="3" customWidth="1"/>
    <col min="2334" max="2560" width="9.140625" style="3"/>
    <col min="2561" max="2561" width="38.85546875" style="3" customWidth="1"/>
    <col min="2562" max="2562" width="21.85546875" style="3" customWidth="1"/>
    <col min="2563" max="2563" width="29.42578125" style="3" customWidth="1"/>
    <col min="2564" max="2564" width="20.7109375" style="3" customWidth="1"/>
    <col min="2565" max="2565" width="15" style="3" customWidth="1"/>
    <col min="2566" max="2566" width="20.7109375" style="3" customWidth="1"/>
    <col min="2567" max="2567" width="14" style="3" customWidth="1"/>
    <col min="2568" max="2568" width="15.28515625" style="3" customWidth="1"/>
    <col min="2569" max="2583" width="9.140625" style="3"/>
    <col min="2584" max="2584" width="17.5703125" style="3" customWidth="1"/>
    <col min="2585" max="2587" width="9.140625" style="3"/>
    <col min="2588" max="2588" width="17.42578125" style="3" customWidth="1"/>
    <col min="2589" max="2589" width="23" style="3" customWidth="1"/>
    <col min="2590" max="2816" width="9.140625" style="3"/>
    <col min="2817" max="2817" width="38.85546875" style="3" customWidth="1"/>
    <col min="2818" max="2818" width="21.85546875" style="3" customWidth="1"/>
    <col min="2819" max="2819" width="29.42578125" style="3" customWidth="1"/>
    <col min="2820" max="2820" width="20.7109375" style="3" customWidth="1"/>
    <col min="2821" max="2821" width="15" style="3" customWidth="1"/>
    <col min="2822" max="2822" width="20.7109375" style="3" customWidth="1"/>
    <col min="2823" max="2823" width="14" style="3" customWidth="1"/>
    <col min="2824" max="2824" width="15.28515625" style="3" customWidth="1"/>
    <col min="2825" max="2839" width="9.140625" style="3"/>
    <col min="2840" max="2840" width="17.5703125" style="3" customWidth="1"/>
    <col min="2841" max="2843" width="9.140625" style="3"/>
    <col min="2844" max="2844" width="17.42578125" style="3" customWidth="1"/>
    <col min="2845" max="2845" width="23" style="3" customWidth="1"/>
    <col min="2846" max="3072" width="9.140625" style="3"/>
    <col min="3073" max="3073" width="38.85546875" style="3" customWidth="1"/>
    <col min="3074" max="3074" width="21.85546875" style="3" customWidth="1"/>
    <col min="3075" max="3075" width="29.42578125" style="3" customWidth="1"/>
    <col min="3076" max="3076" width="20.7109375" style="3" customWidth="1"/>
    <col min="3077" max="3077" width="15" style="3" customWidth="1"/>
    <col min="3078" max="3078" width="20.7109375" style="3" customWidth="1"/>
    <col min="3079" max="3079" width="14" style="3" customWidth="1"/>
    <col min="3080" max="3080" width="15.28515625" style="3" customWidth="1"/>
    <col min="3081" max="3095" width="9.140625" style="3"/>
    <col min="3096" max="3096" width="17.5703125" style="3" customWidth="1"/>
    <col min="3097" max="3099" width="9.140625" style="3"/>
    <col min="3100" max="3100" width="17.42578125" style="3" customWidth="1"/>
    <col min="3101" max="3101" width="23" style="3" customWidth="1"/>
    <col min="3102" max="3328" width="9.140625" style="3"/>
    <col min="3329" max="3329" width="38.85546875" style="3" customWidth="1"/>
    <col min="3330" max="3330" width="21.85546875" style="3" customWidth="1"/>
    <col min="3331" max="3331" width="29.42578125" style="3" customWidth="1"/>
    <col min="3332" max="3332" width="20.7109375" style="3" customWidth="1"/>
    <col min="3333" max="3333" width="15" style="3" customWidth="1"/>
    <col min="3334" max="3334" width="20.7109375" style="3" customWidth="1"/>
    <col min="3335" max="3335" width="14" style="3" customWidth="1"/>
    <col min="3336" max="3336" width="15.28515625" style="3" customWidth="1"/>
    <col min="3337" max="3351" width="9.140625" style="3"/>
    <col min="3352" max="3352" width="17.5703125" style="3" customWidth="1"/>
    <col min="3353" max="3355" width="9.140625" style="3"/>
    <col min="3356" max="3356" width="17.42578125" style="3" customWidth="1"/>
    <col min="3357" max="3357" width="23" style="3" customWidth="1"/>
    <col min="3358" max="3584" width="9.140625" style="3"/>
    <col min="3585" max="3585" width="38.85546875" style="3" customWidth="1"/>
    <col min="3586" max="3586" width="21.85546875" style="3" customWidth="1"/>
    <col min="3587" max="3587" width="29.42578125" style="3" customWidth="1"/>
    <col min="3588" max="3588" width="20.7109375" style="3" customWidth="1"/>
    <col min="3589" max="3589" width="15" style="3" customWidth="1"/>
    <col min="3590" max="3590" width="20.7109375" style="3" customWidth="1"/>
    <col min="3591" max="3591" width="14" style="3" customWidth="1"/>
    <col min="3592" max="3592" width="15.28515625" style="3" customWidth="1"/>
    <col min="3593" max="3607" width="9.140625" style="3"/>
    <col min="3608" max="3608" width="17.5703125" style="3" customWidth="1"/>
    <col min="3609" max="3611" width="9.140625" style="3"/>
    <col min="3612" max="3612" width="17.42578125" style="3" customWidth="1"/>
    <col min="3613" max="3613" width="23" style="3" customWidth="1"/>
    <col min="3614" max="3840" width="9.140625" style="3"/>
    <col min="3841" max="3841" width="38.85546875" style="3" customWidth="1"/>
    <col min="3842" max="3842" width="21.85546875" style="3" customWidth="1"/>
    <col min="3843" max="3843" width="29.42578125" style="3" customWidth="1"/>
    <col min="3844" max="3844" width="20.7109375" style="3" customWidth="1"/>
    <col min="3845" max="3845" width="15" style="3" customWidth="1"/>
    <col min="3846" max="3846" width="20.7109375" style="3" customWidth="1"/>
    <col min="3847" max="3847" width="14" style="3" customWidth="1"/>
    <col min="3848" max="3848" width="15.28515625" style="3" customWidth="1"/>
    <col min="3849" max="3863" width="9.140625" style="3"/>
    <col min="3864" max="3864" width="17.5703125" style="3" customWidth="1"/>
    <col min="3865" max="3867" width="9.140625" style="3"/>
    <col min="3868" max="3868" width="17.42578125" style="3" customWidth="1"/>
    <col min="3869" max="3869" width="23" style="3" customWidth="1"/>
    <col min="3870" max="4096" width="9.140625" style="3"/>
    <col min="4097" max="4097" width="38.85546875" style="3" customWidth="1"/>
    <col min="4098" max="4098" width="21.85546875" style="3" customWidth="1"/>
    <col min="4099" max="4099" width="29.42578125" style="3" customWidth="1"/>
    <col min="4100" max="4100" width="20.7109375" style="3" customWidth="1"/>
    <col min="4101" max="4101" width="15" style="3" customWidth="1"/>
    <col min="4102" max="4102" width="20.7109375" style="3" customWidth="1"/>
    <col min="4103" max="4103" width="14" style="3" customWidth="1"/>
    <col min="4104" max="4104" width="15.28515625" style="3" customWidth="1"/>
    <col min="4105" max="4119" width="9.140625" style="3"/>
    <col min="4120" max="4120" width="17.5703125" style="3" customWidth="1"/>
    <col min="4121" max="4123" width="9.140625" style="3"/>
    <col min="4124" max="4124" width="17.42578125" style="3" customWidth="1"/>
    <col min="4125" max="4125" width="23" style="3" customWidth="1"/>
    <col min="4126" max="4352" width="9.140625" style="3"/>
    <col min="4353" max="4353" width="38.85546875" style="3" customWidth="1"/>
    <col min="4354" max="4354" width="21.85546875" style="3" customWidth="1"/>
    <col min="4355" max="4355" width="29.42578125" style="3" customWidth="1"/>
    <col min="4356" max="4356" width="20.7109375" style="3" customWidth="1"/>
    <col min="4357" max="4357" width="15" style="3" customWidth="1"/>
    <col min="4358" max="4358" width="20.7109375" style="3" customWidth="1"/>
    <col min="4359" max="4359" width="14" style="3" customWidth="1"/>
    <col min="4360" max="4360" width="15.28515625" style="3" customWidth="1"/>
    <col min="4361" max="4375" width="9.140625" style="3"/>
    <col min="4376" max="4376" width="17.5703125" style="3" customWidth="1"/>
    <col min="4377" max="4379" width="9.140625" style="3"/>
    <col min="4380" max="4380" width="17.42578125" style="3" customWidth="1"/>
    <col min="4381" max="4381" width="23" style="3" customWidth="1"/>
    <col min="4382" max="4608" width="9.140625" style="3"/>
    <col min="4609" max="4609" width="38.85546875" style="3" customWidth="1"/>
    <col min="4610" max="4610" width="21.85546875" style="3" customWidth="1"/>
    <col min="4611" max="4611" width="29.42578125" style="3" customWidth="1"/>
    <col min="4612" max="4612" width="20.7109375" style="3" customWidth="1"/>
    <col min="4613" max="4613" width="15" style="3" customWidth="1"/>
    <col min="4614" max="4614" width="20.7109375" style="3" customWidth="1"/>
    <col min="4615" max="4615" width="14" style="3" customWidth="1"/>
    <col min="4616" max="4616" width="15.28515625" style="3" customWidth="1"/>
    <col min="4617" max="4631" width="9.140625" style="3"/>
    <col min="4632" max="4632" width="17.5703125" style="3" customWidth="1"/>
    <col min="4633" max="4635" width="9.140625" style="3"/>
    <col min="4636" max="4636" width="17.42578125" style="3" customWidth="1"/>
    <col min="4637" max="4637" width="23" style="3" customWidth="1"/>
    <col min="4638" max="4864" width="9.140625" style="3"/>
    <col min="4865" max="4865" width="38.85546875" style="3" customWidth="1"/>
    <col min="4866" max="4866" width="21.85546875" style="3" customWidth="1"/>
    <col min="4867" max="4867" width="29.42578125" style="3" customWidth="1"/>
    <col min="4868" max="4868" width="20.7109375" style="3" customWidth="1"/>
    <col min="4869" max="4869" width="15" style="3" customWidth="1"/>
    <col min="4870" max="4870" width="20.7109375" style="3" customWidth="1"/>
    <col min="4871" max="4871" width="14" style="3" customWidth="1"/>
    <col min="4872" max="4872" width="15.28515625" style="3" customWidth="1"/>
    <col min="4873" max="4887" width="9.140625" style="3"/>
    <col min="4888" max="4888" width="17.5703125" style="3" customWidth="1"/>
    <col min="4889" max="4891" width="9.140625" style="3"/>
    <col min="4892" max="4892" width="17.42578125" style="3" customWidth="1"/>
    <col min="4893" max="4893" width="23" style="3" customWidth="1"/>
    <col min="4894" max="5120" width="9.140625" style="3"/>
    <col min="5121" max="5121" width="38.85546875" style="3" customWidth="1"/>
    <col min="5122" max="5122" width="21.85546875" style="3" customWidth="1"/>
    <col min="5123" max="5123" width="29.42578125" style="3" customWidth="1"/>
    <col min="5124" max="5124" width="20.7109375" style="3" customWidth="1"/>
    <col min="5125" max="5125" width="15" style="3" customWidth="1"/>
    <col min="5126" max="5126" width="20.7109375" style="3" customWidth="1"/>
    <col min="5127" max="5127" width="14" style="3" customWidth="1"/>
    <col min="5128" max="5128" width="15.28515625" style="3" customWidth="1"/>
    <col min="5129" max="5143" width="9.140625" style="3"/>
    <col min="5144" max="5144" width="17.5703125" style="3" customWidth="1"/>
    <col min="5145" max="5147" width="9.140625" style="3"/>
    <col min="5148" max="5148" width="17.42578125" style="3" customWidth="1"/>
    <col min="5149" max="5149" width="23" style="3" customWidth="1"/>
    <col min="5150" max="5376" width="9.140625" style="3"/>
    <col min="5377" max="5377" width="38.85546875" style="3" customWidth="1"/>
    <col min="5378" max="5378" width="21.85546875" style="3" customWidth="1"/>
    <col min="5379" max="5379" width="29.42578125" style="3" customWidth="1"/>
    <col min="5380" max="5380" width="20.7109375" style="3" customWidth="1"/>
    <col min="5381" max="5381" width="15" style="3" customWidth="1"/>
    <col min="5382" max="5382" width="20.7109375" style="3" customWidth="1"/>
    <col min="5383" max="5383" width="14" style="3" customWidth="1"/>
    <col min="5384" max="5384" width="15.28515625" style="3" customWidth="1"/>
    <col min="5385" max="5399" width="9.140625" style="3"/>
    <col min="5400" max="5400" width="17.5703125" style="3" customWidth="1"/>
    <col min="5401" max="5403" width="9.140625" style="3"/>
    <col min="5404" max="5404" width="17.42578125" style="3" customWidth="1"/>
    <col min="5405" max="5405" width="23" style="3" customWidth="1"/>
    <col min="5406" max="5632" width="9.140625" style="3"/>
    <col min="5633" max="5633" width="38.85546875" style="3" customWidth="1"/>
    <col min="5634" max="5634" width="21.85546875" style="3" customWidth="1"/>
    <col min="5635" max="5635" width="29.42578125" style="3" customWidth="1"/>
    <col min="5636" max="5636" width="20.7109375" style="3" customWidth="1"/>
    <col min="5637" max="5637" width="15" style="3" customWidth="1"/>
    <col min="5638" max="5638" width="20.7109375" style="3" customWidth="1"/>
    <col min="5639" max="5639" width="14" style="3" customWidth="1"/>
    <col min="5640" max="5640" width="15.28515625" style="3" customWidth="1"/>
    <col min="5641" max="5655" width="9.140625" style="3"/>
    <col min="5656" max="5656" width="17.5703125" style="3" customWidth="1"/>
    <col min="5657" max="5659" width="9.140625" style="3"/>
    <col min="5660" max="5660" width="17.42578125" style="3" customWidth="1"/>
    <col min="5661" max="5661" width="23" style="3" customWidth="1"/>
    <col min="5662" max="5888" width="9.140625" style="3"/>
    <col min="5889" max="5889" width="38.85546875" style="3" customWidth="1"/>
    <col min="5890" max="5890" width="21.85546875" style="3" customWidth="1"/>
    <col min="5891" max="5891" width="29.42578125" style="3" customWidth="1"/>
    <col min="5892" max="5892" width="20.7109375" style="3" customWidth="1"/>
    <col min="5893" max="5893" width="15" style="3" customWidth="1"/>
    <col min="5894" max="5894" width="20.7109375" style="3" customWidth="1"/>
    <col min="5895" max="5895" width="14" style="3" customWidth="1"/>
    <col min="5896" max="5896" width="15.28515625" style="3" customWidth="1"/>
    <col min="5897" max="5911" width="9.140625" style="3"/>
    <col min="5912" max="5912" width="17.5703125" style="3" customWidth="1"/>
    <col min="5913" max="5915" width="9.140625" style="3"/>
    <col min="5916" max="5916" width="17.42578125" style="3" customWidth="1"/>
    <col min="5917" max="5917" width="23" style="3" customWidth="1"/>
    <col min="5918" max="6144" width="9.140625" style="3"/>
    <col min="6145" max="6145" width="38.85546875" style="3" customWidth="1"/>
    <col min="6146" max="6146" width="21.85546875" style="3" customWidth="1"/>
    <col min="6147" max="6147" width="29.42578125" style="3" customWidth="1"/>
    <col min="6148" max="6148" width="20.7109375" style="3" customWidth="1"/>
    <col min="6149" max="6149" width="15" style="3" customWidth="1"/>
    <col min="6150" max="6150" width="20.7109375" style="3" customWidth="1"/>
    <col min="6151" max="6151" width="14" style="3" customWidth="1"/>
    <col min="6152" max="6152" width="15.28515625" style="3" customWidth="1"/>
    <col min="6153" max="6167" width="9.140625" style="3"/>
    <col min="6168" max="6168" width="17.5703125" style="3" customWidth="1"/>
    <col min="6169" max="6171" width="9.140625" style="3"/>
    <col min="6172" max="6172" width="17.42578125" style="3" customWidth="1"/>
    <col min="6173" max="6173" width="23" style="3" customWidth="1"/>
    <col min="6174" max="6400" width="9.140625" style="3"/>
    <col min="6401" max="6401" width="38.85546875" style="3" customWidth="1"/>
    <col min="6402" max="6402" width="21.85546875" style="3" customWidth="1"/>
    <col min="6403" max="6403" width="29.42578125" style="3" customWidth="1"/>
    <col min="6404" max="6404" width="20.7109375" style="3" customWidth="1"/>
    <col min="6405" max="6405" width="15" style="3" customWidth="1"/>
    <col min="6406" max="6406" width="20.7109375" style="3" customWidth="1"/>
    <col min="6407" max="6407" width="14" style="3" customWidth="1"/>
    <col min="6408" max="6408" width="15.28515625" style="3" customWidth="1"/>
    <col min="6409" max="6423" width="9.140625" style="3"/>
    <col min="6424" max="6424" width="17.5703125" style="3" customWidth="1"/>
    <col min="6425" max="6427" width="9.140625" style="3"/>
    <col min="6428" max="6428" width="17.42578125" style="3" customWidth="1"/>
    <col min="6429" max="6429" width="23" style="3" customWidth="1"/>
    <col min="6430" max="6656" width="9.140625" style="3"/>
    <col min="6657" max="6657" width="38.85546875" style="3" customWidth="1"/>
    <col min="6658" max="6658" width="21.85546875" style="3" customWidth="1"/>
    <col min="6659" max="6659" width="29.42578125" style="3" customWidth="1"/>
    <col min="6660" max="6660" width="20.7109375" style="3" customWidth="1"/>
    <col min="6661" max="6661" width="15" style="3" customWidth="1"/>
    <col min="6662" max="6662" width="20.7109375" style="3" customWidth="1"/>
    <col min="6663" max="6663" width="14" style="3" customWidth="1"/>
    <col min="6664" max="6664" width="15.28515625" style="3" customWidth="1"/>
    <col min="6665" max="6679" width="9.140625" style="3"/>
    <col min="6680" max="6680" width="17.5703125" style="3" customWidth="1"/>
    <col min="6681" max="6683" width="9.140625" style="3"/>
    <col min="6684" max="6684" width="17.42578125" style="3" customWidth="1"/>
    <col min="6685" max="6685" width="23" style="3" customWidth="1"/>
    <col min="6686" max="6912" width="9.140625" style="3"/>
    <col min="6913" max="6913" width="38.85546875" style="3" customWidth="1"/>
    <col min="6914" max="6914" width="21.85546875" style="3" customWidth="1"/>
    <col min="6915" max="6915" width="29.42578125" style="3" customWidth="1"/>
    <col min="6916" max="6916" width="20.7109375" style="3" customWidth="1"/>
    <col min="6917" max="6917" width="15" style="3" customWidth="1"/>
    <col min="6918" max="6918" width="20.7109375" style="3" customWidth="1"/>
    <col min="6919" max="6919" width="14" style="3" customWidth="1"/>
    <col min="6920" max="6920" width="15.28515625" style="3" customWidth="1"/>
    <col min="6921" max="6935" width="9.140625" style="3"/>
    <col min="6936" max="6936" width="17.5703125" style="3" customWidth="1"/>
    <col min="6937" max="6939" width="9.140625" style="3"/>
    <col min="6940" max="6940" width="17.42578125" style="3" customWidth="1"/>
    <col min="6941" max="6941" width="23" style="3" customWidth="1"/>
    <col min="6942" max="7168" width="9.140625" style="3"/>
    <col min="7169" max="7169" width="38.85546875" style="3" customWidth="1"/>
    <col min="7170" max="7170" width="21.85546875" style="3" customWidth="1"/>
    <col min="7171" max="7171" width="29.42578125" style="3" customWidth="1"/>
    <col min="7172" max="7172" width="20.7109375" style="3" customWidth="1"/>
    <col min="7173" max="7173" width="15" style="3" customWidth="1"/>
    <col min="7174" max="7174" width="20.7109375" style="3" customWidth="1"/>
    <col min="7175" max="7175" width="14" style="3" customWidth="1"/>
    <col min="7176" max="7176" width="15.28515625" style="3" customWidth="1"/>
    <col min="7177" max="7191" width="9.140625" style="3"/>
    <col min="7192" max="7192" width="17.5703125" style="3" customWidth="1"/>
    <col min="7193" max="7195" width="9.140625" style="3"/>
    <col min="7196" max="7196" width="17.42578125" style="3" customWidth="1"/>
    <col min="7197" max="7197" width="23" style="3" customWidth="1"/>
    <col min="7198" max="7424" width="9.140625" style="3"/>
    <col min="7425" max="7425" width="38.85546875" style="3" customWidth="1"/>
    <col min="7426" max="7426" width="21.85546875" style="3" customWidth="1"/>
    <col min="7427" max="7427" width="29.42578125" style="3" customWidth="1"/>
    <col min="7428" max="7428" width="20.7109375" style="3" customWidth="1"/>
    <col min="7429" max="7429" width="15" style="3" customWidth="1"/>
    <col min="7430" max="7430" width="20.7109375" style="3" customWidth="1"/>
    <col min="7431" max="7431" width="14" style="3" customWidth="1"/>
    <col min="7432" max="7432" width="15.28515625" style="3" customWidth="1"/>
    <col min="7433" max="7447" width="9.140625" style="3"/>
    <col min="7448" max="7448" width="17.5703125" style="3" customWidth="1"/>
    <col min="7449" max="7451" width="9.140625" style="3"/>
    <col min="7452" max="7452" width="17.42578125" style="3" customWidth="1"/>
    <col min="7453" max="7453" width="23" style="3" customWidth="1"/>
    <col min="7454" max="7680" width="9.140625" style="3"/>
    <col min="7681" max="7681" width="38.85546875" style="3" customWidth="1"/>
    <col min="7682" max="7682" width="21.85546875" style="3" customWidth="1"/>
    <col min="7683" max="7683" width="29.42578125" style="3" customWidth="1"/>
    <col min="7684" max="7684" width="20.7109375" style="3" customWidth="1"/>
    <col min="7685" max="7685" width="15" style="3" customWidth="1"/>
    <col min="7686" max="7686" width="20.7109375" style="3" customWidth="1"/>
    <col min="7687" max="7687" width="14" style="3" customWidth="1"/>
    <col min="7688" max="7688" width="15.28515625" style="3" customWidth="1"/>
    <col min="7689" max="7703" width="9.140625" style="3"/>
    <col min="7704" max="7704" width="17.5703125" style="3" customWidth="1"/>
    <col min="7705" max="7707" width="9.140625" style="3"/>
    <col min="7708" max="7708" width="17.42578125" style="3" customWidth="1"/>
    <col min="7709" max="7709" width="23" style="3" customWidth="1"/>
    <col min="7710" max="7936" width="9.140625" style="3"/>
    <col min="7937" max="7937" width="38.85546875" style="3" customWidth="1"/>
    <col min="7938" max="7938" width="21.85546875" style="3" customWidth="1"/>
    <col min="7939" max="7939" width="29.42578125" style="3" customWidth="1"/>
    <col min="7940" max="7940" width="20.7109375" style="3" customWidth="1"/>
    <col min="7941" max="7941" width="15" style="3" customWidth="1"/>
    <col min="7942" max="7942" width="20.7109375" style="3" customWidth="1"/>
    <col min="7943" max="7943" width="14" style="3" customWidth="1"/>
    <col min="7944" max="7944" width="15.28515625" style="3" customWidth="1"/>
    <col min="7945" max="7959" width="9.140625" style="3"/>
    <col min="7960" max="7960" width="17.5703125" style="3" customWidth="1"/>
    <col min="7961" max="7963" width="9.140625" style="3"/>
    <col min="7964" max="7964" width="17.42578125" style="3" customWidth="1"/>
    <col min="7965" max="7965" width="23" style="3" customWidth="1"/>
    <col min="7966" max="8192" width="9.140625" style="3"/>
    <col min="8193" max="8193" width="38.85546875" style="3" customWidth="1"/>
    <col min="8194" max="8194" width="21.85546875" style="3" customWidth="1"/>
    <col min="8195" max="8195" width="29.42578125" style="3" customWidth="1"/>
    <col min="8196" max="8196" width="20.7109375" style="3" customWidth="1"/>
    <col min="8197" max="8197" width="15" style="3" customWidth="1"/>
    <col min="8198" max="8198" width="20.7109375" style="3" customWidth="1"/>
    <col min="8199" max="8199" width="14" style="3" customWidth="1"/>
    <col min="8200" max="8200" width="15.28515625" style="3" customWidth="1"/>
    <col min="8201" max="8215" width="9.140625" style="3"/>
    <col min="8216" max="8216" width="17.5703125" style="3" customWidth="1"/>
    <col min="8217" max="8219" width="9.140625" style="3"/>
    <col min="8220" max="8220" width="17.42578125" style="3" customWidth="1"/>
    <col min="8221" max="8221" width="23" style="3" customWidth="1"/>
    <col min="8222" max="8448" width="9.140625" style="3"/>
    <col min="8449" max="8449" width="38.85546875" style="3" customWidth="1"/>
    <col min="8450" max="8450" width="21.85546875" style="3" customWidth="1"/>
    <col min="8451" max="8451" width="29.42578125" style="3" customWidth="1"/>
    <col min="8452" max="8452" width="20.7109375" style="3" customWidth="1"/>
    <col min="8453" max="8453" width="15" style="3" customWidth="1"/>
    <col min="8454" max="8454" width="20.7109375" style="3" customWidth="1"/>
    <col min="8455" max="8455" width="14" style="3" customWidth="1"/>
    <col min="8456" max="8456" width="15.28515625" style="3" customWidth="1"/>
    <col min="8457" max="8471" width="9.140625" style="3"/>
    <col min="8472" max="8472" width="17.5703125" style="3" customWidth="1"/>
    <col min="8473" max="8475" width="9.140625" style="3"/>
    <col min="8476" max="8476" width="17.42578125" style="3" customWidth="1"/>
    <col min="8477" max="8477" width="23" style="3" customWidth="1"/>
    <col min="8478" max="8704" width="9.140625" style="3"/>
    <col min="8705" max="8705" width="38.85546875" style="3" customWidth="1"/>
    <col min="8706" max="8706" width="21.85546875" style="3" customWidth="1"/>
    <col min="8707" max="8707" width="29.42578125" style="3" customWidth="1"/>
    <col min="8708" max="8708" width="20.7109375" style="3" customWidth="1"/>
    <col min="8709" max="8709" width="15" style="3" customWidth="1"/>
    <col min="8710" max="8710" width="20.7109375" style="3" customWidth="1"/>
    <col min="8711" max="8711" width="14" style="3" customWidth="1"/>
    <col min="8712" max="8712" width="15.28515625" style="3" customWidth="1"/>
    <col min="8713" max="8727" width="9.140625" style="3"/>
    <col min="8728" max="8728" width="17.5703125" style="3" customWidth="1"/>
    <col min="8729" max="8731" width="9.140625" style="3"/>
    <col min="8732" max="8732" width="17.42578125" style="3" customWidth="1"/>
    <col min="8733" max="8733" width="23" style="3" customWidth="1"/>
    <col min="8734" max="8960" width="9.140625" style="3"/>
    <col min="8961" max="8961" width="38.85546875" style="3" customWidth="1"/>
    <col min="8962" max="8962" width="21.85546875" style="3" customWidth="1"/>
    <col min="8963" max="8963" width="29.42578125" style="3" customWidth="1"/>
    <col min="8964" max="8964" width="20.7109375" style="3" customWidth="1"/>
    <col min="8965" max="8965" width="15" style="3" customWidth="1"/>
    <col min="8966" max="8966" width="20.7109375" style="3" customWidth="1"/>
    <col min="8967" max="8967" width="14" style="3" customWidth="1"/>
    <col min="8968" max="8968" width="15.28515625" style="3" customWidth="1"/>
    <col min="8969" max="8983" width="9.140625" style="3"/>
    <col min="8984" max="8984" width="17.5703125" style="3" customWidth="1"/>
    <col min="8985" max="8987" width="9.140625" style="3"/>
    <col min="8988" max="8988" width="17.42578125" style="3" customWidth="1"/>
    <col min="8989" max="8989" width="23" style="3" customWidth="1"/>
    <col min="8990" max="9216" width="9.140625" style="3"/>
    <col min="9217" max="9217" width="38.85546875" style="3" customWidth="1"/>
    <col min="9218" max="9218" width="21.85546875" style="3" customWidth="1"/>
    <col min="9219" max="9219" width="29.42578125" style="3" customWidth="1"/>
    <col min="9220" max="9220" width="20.7109375" style="3" customWidth="1"/>
    <col min="9221" max="9221" width="15" style="3" customWidth="1"/>
    <col min="9222" max="9222" width="20.7109375" style="3" customWidth="1"/>
    <col min="9223" max="9223" width="14" style="3" customWidth="1"/>
    <col min="9224" max="9224" width="15.28515625" style="3" customWidth="1"/>
    <col min="9225" max="9239" width="9.140625" style="3"/>
    <col min="9240" max="9240" width="17.5703125" style="3" customWidth="1"/>
    <col min="9241" max="9243" width="9.140625" style="3"/>
    <col min="9244" max="9244" width="17.42578125" style="3" customWidth="1"/>
    <col min="9245" max="9245" width="23" style="3" customWidth="1"/>
    <col min="9246" max="9472" width="9.140625" style="3"/>
    <col min="9473" max="9473" width="38.85546875" style="3" customWidth="1"/>
    <col min="9474" max="9474" width="21.85546875" style="3" customWidth="1"/>
    <col min="9475" max="9475" width="29.42578125" style="3" customWidth="1"/>
    <col min="9476" max="9476" width="20.7109375" style="3" customWidth="1"/>
    <col min="9477" max="9477" width="15" style="3" customWidth="1"/>
    <col min="9478" max="9478" width="20.7109375" style="3" customWidth="1"/>
    <col min="9479" max="9479" width="14" style="3" customWidth="1"/>
    <col min="9480" max="9480" width="15.28515625" style="3" customWidth="1"/>
    <col min="9481" max="9495" width="9.140625" style="3"/>
    <col min="9496" max="9496" width="17.5703125" style="3" customWidth="1"/>
    <col min="9497" max="9499" width="9.140625" style="3"/>
    <col min="9500" max="9500" width="17.42578125" style="3" customWidth="1"/>
    <col min="9501" max="9501" width="23" style="3" customWidth="1"/>
    <col min="9502" max="9728" width="9.140625" style="3"/>
    <col min="9729" max="9729" width="38.85546875" style="3" customWidth="1"/>
    <col min="9730" max="9730" width="21.85546875" style="3" customWidth="1"/>
    <col min="9731" max="9731" width="29.42578125" style="3" customWidth="1"/>
    <col min="9732" max="9732" width="20.7109375" style="3" customWidth="1"/>
    <col min="9733" max="9733" width="15" style="3" customWidth="1"/>
    <col min="9734" max="9734" width="20.7109375" style="3" customWidth="1"/>
    <col min="9735" max="9735" width="14" style="3" customWidth="1"/>
    <col min="9736" max="9736" width="15.28515625" style="3" customWidth="1"/>
    <col min="9737" max="9751" width="9.140625" style="3"/>
    <col min="9752" max="9752" width="17.5703125" style="3" customWidth="1"/>
    <col min="9753" max="9755" width="9.140625" style="3"/>
    <col min="9756" max="9756" width="17.42578125" style="3" customWidth="1"/>
    <col min="9757" max="9757" width="23" style="3" customWidth="1"/>
    <col min="9758" max="9984" width="9.140625" style="3"/>
    <col min="9985" max="9985" width="38.85546875" style="3" customWidth="1"/>
    <col min="9986" max="9986" width="21.85546875" style="3" customWidth="1"/>
    <col min="9987" max="9987" width="29.42578125" style="3" customWidth="1"/>
    <col min="9988" max="9988" width="20.7109375" style="3" customWidth="1"/>
    <col min="9989" max="9989" width="15" style="3" customWidth="1"/>
    <col min="9990" max="9990" width="20.7109375" style="3" customWidth="1"/>
    <col min="9991" max="9991" width="14" style="3" customWidth="1"/>
    <col min="9992" max="9992" width="15.28515625" style="3" customWidth="1"/>
    <col min="9993" max="10007" width="9.140625" style="3"/>
    <col min="10008" max="10008" width="17.5703125" style="3" customWidth="1"/>
    <col min="10009" max="10011" width="9.140625" style="3"/>
    <col min="10012" max="10012" width="17.42578125" style="3" customWidth="1"/>
    <col min="10013" max="10013" width="23" style="3" customWidth="1"/>
    <col min="10014" max="10240" width="9.140625" style="3"/>
    <col min="10241" max="10241" width="38.85546875" style="3" customWidth="1"/>
    <col min="10242" max="10242" width="21.85546875" style="3" customWidth="1"/>
    <col min="10243" max="10243" width="29.42578125" style="3" customWidth="1"/>
    <col min="10244" max="10244" width="20.7109375" style="3" customWidth="1"/>
    <col min="10245" max="10245" width="15" style="3" customWidth="1"/>
    <col min="10246" max="10246" width="20.7109375" style="3" customWidth="1"/>
    <col min="10247" max="10247" width="14" style="3" customWidth="1"/>
    <col min="10248" max="10248" width="15.28515625" style="3" customWidth="1"/>
    <col min="10249" max="10263" width="9.140625" style="3"/>
    <col min="10264" max="10264" width="17.5703125" style="3" customWidth="1"/>
    <col min="10265" max="10267" width="9.140625" style="3"/>
    <col min="10268" max="10268" width="17.42578125" style="3" customWidth="1"/>
    <col min="10269" max="10269" width="23" style="3" customWidth="1"/>
    <col min="10270" max="10496" width="9.140625" style="3"/>
    <col min="10497" max="10497" width="38.85546875" style="3" customWidth="1"/>
    <col min="10498" max="10498" width="21.85546875" style="3" customWidth="1"/>
    <col min="10499" max="10499" width="29.42578125" style="3" customWidth="1"/>
    <col min="10500" max="10500" width="20.7109375" style="3" customWidth="1"/>
    <col min="10501" max="10501" width="15" style="3" customWidth="1"/>
    <col min="10502" max="10502" width="20.7109375" style="3" customWidth="1"/>
    <col min="10503" max="10503" width="14" style="3" customWidth="1"/>
    <col min="10504" max="10504" width="15.28515625" style="3" customWidth="1"/>
    <col min="10505" max="10519" width="9.140625" style="3"/>
    <col min="10520" max="10520" width="17.5703125" style="3" customWidth="1"/>
    <col min="10521" max="10523" width="9.140625" style="3"/>
    <col min="10524" max="10524" width="17.42578125" style="3" customWidth="1"/>
    <col min="10525" max="10525" width="23" style="3" customWidth="1"/>
    <col min="10526" max="10752" width="9.140625" style="3"/>
    <col min="10753" max="10753" width="38.85546875" style="3" customWidth="1"/>
    <col min="10754" max="10754" width="21.85546875" style="3" customWidth="1"/>
    <col min="10755" max="10755" width="29.42578125" style="3" customWidth="1"/>
    <col min="10756" max="10756" width="20.7109375" style="3" customWidth="1"/>
    <col min="10757" max="10757" width="15" style="3" customWidth="1"/>
    <col min="10758" max="10758" width="20.7109375" style="3" customWidth="1"/>
    <col min="10759" max="10759" width="14" style="3" customWidth="1"/>
    <col min="10760" max="10760" width="15.28515625" style="3" customWidth="1"/>
    <col min="10761" max="10775" width="9.140625" style="3"/>
    <col min="10776" max="10776" width="17.5703125" style="3" customWidth="1"/>
    <col min="10777" max="10779" width="9.140625" style="3"/>
    <col min="10780" max="10780" width="17.42578125" style="3" customWidth="1"/>
    <col min="10781" max="10781" width="23" style="3" customWidth="1"/>
    <col min="10782" max="11008" width="9.140625" style="3"/>
    <col min="11009" max="11009" width="38.85546875" style="3" customWidth="1"/>
    <col min="11010" max="11010" width="21.85546875" style="3" customWidth="1"/>
    <col min="11011" max="11011" width="29.42578125" style="3" customWidth="1"/>
    <col min="11012" max="11012" width="20.7109375" style="3" customWidth="1"/>
    <col min="11013" max="11013" width="15" style="3" customWidth="1"/>
    <col min="11014" max="11014" width="20.7109375" style="3" customWidth="1"/>
    <col min="11015" max="11015" width="14" style="3" customWidth="1"/>
    <col min="11016" max="11016" width="15.28515625" style="3" customWidth="1"/>
    <col min="11017" max="11031" width="9.140625" style="3"/>
    <col min="11032" max="11032" width="17.5703125" style="3" customWidth="1"/>
    <col min="11033" max="11035" width="9.140625" style="3"/>
    <col min="11036" max="11036" width="17.42578125" style="3" customWidth="1"/>
    <col min="11037" max="11037" width="23" style="3" customWidth="1"/>
    <col min="11038" max="11264" width="9.140625" style="3"/>
    <col min="11265" max="11265" width="38.85546875" style="3" customWidth="1"/>
    <col min="11266" max="11266" width="21.85546875" style="3" customWidth="1"/>
    <col min="11267" max="11267" width="29.42578125" style="3" customWidth="1"/>
    <col min="11268" max="11268" width="20.7109375" style="3" customWidth="1"/>
    <col min="11269" max="11269" width="15" style="3" customWidth="1"/>
    <col min="11270" max="11270" width="20.7109375" style="3" customWidth="1"/>
    <col min="11271" max="11271" width="14" style="3" customWidth="1"/>
    <col min="11272" max="11272" width="15.28515625" style="3" customWidth="1"/>
    <col min="11273" max="11287" width="9.140625" style="3"/>
    <col min="11288" max="11288" width="17.5703125" style="3" customWidth="1"/>
    <col min="11289" max="11291" width="9.140625" style="3"/>
    <col min="11292" max="11292" width="17.42578125" style="3" customWidth="1"/>
    <col min="11293" max="11293" width="23" style="3" customWidth="1"/>
    <col min="11294" max="11520" width="9.140625" style="3"/>
    <col min="11521" max="11521" width="38.85546875" style="3" customWidth="1"/>
    <col min="11522" max="11522" width="21.85546875" style="3" customWidth="1"/>
    <col min="11523" max="11523" width="29.42578125" style="3" customWidth="1"/>
    <col min="11524" max="11524" width="20.7109375" style="3" customWidth="1"/>
    <col min="11525" max="11525" width="15" style="3" customWidth="1"/>
    <col min="11526" max="11526" width="20.7109375" style="3" customWidth="1"/>
    <col min="11527" max="11527" width="14" style="3" customWidth="1"/>
    <col min="11528" max="11528" width="15.28515625" style="3" customWidth="1"/>
    <col min="11529" max="11543" width="9.140625" style="3"/>
    <col min="11544" max="11544" width="17.5703125" style="3" customWidth="1"/>
    <col min="11545" max="11547" width="9.140625" style="3"/>
    <col min="11548" max="11548" width="17.42578125" style="3" customWidth="1"/>
    <col min="11549" max="11549" width="23" style="3" customWidth="1"/>
    <col min="11550" max="11776" width="9.140625" style="3"/>
    <col min="11777" max="11777" width="38.85546875" style="3" customWidth="1"/>
    <col min="11778" max="11778" width="21.85546875" style="3" customWidth="1"/>
    <col min="11779" max="11779" width="29.42578125" style="3" customWidth="1"/>
    <col min="11780" max="11780" width="20.7109375" style="3" customWidth="1"/>
    <col min="11781" max="11781" width="15" style="3" customWidth="1"/>
    <col min="11782" max="11782" width="20.7109375" style="3" customWidth="1"/>
    <col min="11783" max="11783" width="14" style="3" customWidth="1"/>
    <col min="11784" max="11784" width="15.28515625" style="3" customWidth="1"/>
    <col min="11785" max="11799" width="9.140625" style="3"/>
    <col min="11800" max="11800" width="17.5703125" style="3" customWidth="1"/>
    <col min="11801" max="11803" width="9.140625" style="3"/>
    <col min="11804" max="11804" width="17.42578125" style="3" customWidth="1"/>
    <col min="11805" max="11805" width="23" style="3" customWidth="1"/>
    <col min="11806" max="12032" width="9.140625" style="3"/>
    <col min="12033" max="12033" width="38.85546875" style="3" customWidth="1"/>
    <col min="12034" max="12034" width="21.85546875" style="3" customWidth="1"/>
    <col min="12035" max="12035" width="29.42578125" style="3" customWidth="1"/>
    <col min="12036" max="12036" width="20.7109375" style="3" customWidth="1"/>
    <col min="12037" max="12037" width="15" style="3" customWidth="1"/>
    <col min="12038" max="12038" width="20.7109375" style="3" customWidth="1"/>
    <col min="12039" max="12039" width="14" style="3" customWidth="1"/>
    <col min="12040" max="12040" width="15.28515625" style="3" customWidth="1"/>
    <col min="12041" max="12055" width="9.140625" style="3"/>
    <col min="12056" max="12056" width="17.5703125" style="3" customWidth="1"/>
    <col min="12057" max="12059" width="9.140625" style="3"/>
    <col min="12060" max="12060" width="17.42578125" style="3" customWidth="1"/>
    <col min="12061" max="12061" width="23" style="3" customWidth="1"/>
    <col min="12062" max="12288" width="9.140625" style="3"/>
    <col min="12289" max="12289" width="38.85546875" style="3" customWidth="1"/>
    <col min="12290" max="12290" width="21.85546875" style="3" customWidth="1"/>
    <col min="12291" max="12291" width="29.42578125" style="3" customWidth="1"/>
    <col min="12292" max="12292" width="20.7109375" style="3" customWidth="1"/>
    <col min="12293" max="12293" width="15" style="3" customWidth="1"/>
    <col min="12294" max="12294" width="20.7109375" style="3" customWidth="1"/>
    <col min="12295" max="12295" width="14" style="3" customWidth="1"/>
    <col min="12296" max="12296" width="15.28515625" style="3" customWidth="1"/>
    <col min="12297" max="12311" width="9.140625" style="3"/>
    <col min="12312" max="12312" width="17.5703125" style="3" customWidth="1"/>
    <col min="12313" max="12315" width="9.140625" style="3"/>
    <col min="12316" max="12316" width="17.42578125" style="3" customWidth="1"/>
    <col min="12317" max="12317" width="23" style="3" customWidth="1"/>
    <col min="12318" max="12544" width="9.140625" style="3"/>
    <col min="12545" max="12545" width="38.85546875" style="3" customWidth="1"/>
    <col min="12546" max="12546" width="21.85546875" style="3" customWidth="1"/>
    <col min="12547" max="12547" width="29.42578125" style="3" customWidth="1"/>
    <col min="12548" max="12548" width="20.7109375" style="3" customWidth="1"/>
    <col min="12549" max="12549" width="15" style="3" customWidth="1"/>
    <col min="12550" max="12550" width="20.7109375" style="3" customWidth="1"/>
    <col min="12551" max="12551" width="14" style="3" customWidth="1"/>
    <col min="12552" max="12552" width="15.28515625" style="3" customWidth="1"/>
    <col min="12553" max="12567" width="9.140625" style="3"/>
    <col min="12568" max="12568" width="17.5703125" style="3" customWidth="1"/>
    <col min="12569" max="12571" width="9.140625" style="3"/>
    <col min="12572" max="12572" width="17.42578125" style="3" customWidth="1"/>
    <col min="12573" max="12573" width="23" style="3" customWidth="1"/>
    <col min="12574" max="12800" width="9.140625" style="3"/>
    <col min="12801" max="12801" width="38.85546875" style="3" customWidth="1"/>
    <col min="12802" max="12802" width="21.85546875" style="3" customWidth="1"/>
    <col min="12803" max="12803" width="29.42578125" style="3" customWidth="1"/>
    <col min="12804" max="12804" width="20.7109375" style="3" customWidth="1"/>
    <col min="12805" max="12805" width="15" style="3" customWidth="1"/>
    <col min="12806" max="12806" width="20.7109375" style="3" customWidth="1"/>
    <col min="12807" max="12807" width="14" style="3" customWidth="1"/>
    <col min="12808" max="12808" width="15.28515625" style="3" customWidth="1"/>
    <col min="12809" max="12823" width="9.140625" style="3"/>
    <col min="12824" max="12824" width="17.5703125" style="3" customWidth="1"/>
    <col min="12825" max="12827" width="9.140625" style="3"/>
    <col min="12828" max="12828" width="17.42578125" style="3" customWidth="1"/>
    <col min="12829" max="12829" width="23" style="3" customWidth="1"/>
    <col min="12830" max="13056" width="9.140625" style="3"/>
    <col min="13057" max="13057" width="38.85546875" style="3" customWidth="1"/>
    <col min="13058" max="13058" width="21.85546875" style="3" customWidth="1"/>
    <col min="13059" max="13059" width="29.42578125" style="3" customWidth="1"/>
    <col min="13060" max="13060" width="20.7109375" style="3" customWidth="1"/>
    <col min="13061" max="13061" width="15" style="3" customWidth="1"/>
    <col min="13062" max="13062" width="20.7109375" style="3" customWidth="1"/>
    <col min="13063" max="13063" width="14" style="3" customWidth="1"/>
    <col min="13064" max="13064" width="15.28515625" style="3" customWidth="1"/>
    <col min="13065" max="13079" width="9.140625" style="3"/>
    <col min="13080" max="13080" width="17.5703125" style="3" customWidth="1"/>
    <col min="13081" max="13083" width="9.140625" style="3"/>
    <col min="13084" max="13084" width="17.42578125" style="3" customWidth="1"/>
    <col min="13085" max="13085" width="23" style="3" customWidth="1"/>
    <col min="13086" max="13312" width="9.140625" style="3"/>
    <col min="13313" max="13313" width="38.85546875" style="3" customWidth="1"/>
    <col min="13314" max="13314" width="21.85546875" style="3" customWidth="1"/>
    <col min="13315" max="13315" width="29.42578125" style="3" customWidth="1"/>
    <col min="13316" max="13316" width="20.7109375" style="3" customWidth="1"/>
    <col min="13317" max="13317" width="15" style="3" customWidth="1"/>
    <col min="13318" max="13318" width="20.7109375" style="3" customWidth="1"/>
    <col min="13319" max="13319" width="14" style="3" customWidth="1"/>
    <col min="13320" max="13320" width="15.28515625" style="3" customWidth="1"/>
    <col min="13321" max="13335" width="9.140625" style="3"/>
    <col min="13336" max="13336" width="17.5703125" style="3" customWidth="1"/>
    <col min="13337" max="13339" width="9.140625" style="3"/>
    <col min="13340" max="13340" width="17.42578125" style="3" customWidth="1"/>
    <col min="13341" max="13341" width="23" style="3" customWidth="1"/>
    <col min="13342" max="13568" width="9.140625" style="3"/>
    <col min="13569" max="13569" width="38.85546875" style="3" customWidth="1"/>
    <col min="13570" max="13570" width="21.85546875" style="3" customWidth="1"/>
    <col min="13571" max="13571" width="29.42578125" style="3" customWidth="1"/>
    <col min="13572" max="13572" width="20.7109375" style="3" customWidth="1"/>
    <col min="13573" max="13573" width="15" style="3" customWidth="1"/>
    <col min="13574" max="13574" width="20.7109375" style="3" customWidth="1"/>
    <col min="13575" max="13575" width="14" style="3" customWidth="1"/>
    <col min="13576" max="13576" width="15.28515625" style="3" customWidth="1"/>
    <col min="13577" max="13591" width="9.140625" style="3"/>
    <col min="13592" max="13592" width="17.5703125" style="3" customWidth="1"/>
    <col min="13593" max="13595" width="9.140625" style="3"/>
    <col min="13596" max="13596" width="17.42578125" style="3" customWidth="1"/>
    <col min="13597" max="13597" width="23" style="3" customWidth="1"/>
    <col min="13598" max="13824" width="9.140625" style="3"/>
    <col min="13825" max="13825" width="38.85546875" style="3" customWidth="1"/>
    <col min="13826" max="13826" width="21.85546875" style="3" customWidth="1"/>
    <col min="13827" max="13827" width="29.42578125" style="3" customWidth="1"/>
    <col min="13828" max="13828" width="20.7109375" style="3" customWidth="1"/>
    <col min="13829" max="13829" width="15" style="3" customWidth="1"/>
    <col min="13830" max="13830" width="20.7109375" style="3" customWidth="1"/>
    <col min="13831" max="13831" width="14" style="3" customWidth="1"/>
    <col min="13832" max="13832" width="15.28515625" style="3" customWidth="1"/>
    <col min="13833" max="13847" width="9.140625" style="3"/>
    <col min="13848" max="13848" width="17.5703125" style="3" customWidth="1"/>
    <col min="13849" max="13851" width="9.140625" style="3"/>
    <col min="13852" max="13852" width="17.42578125" style="3" customWidth="1"/>
    <col min="13853" max="13853" width="23" style="3" customWidth="1"/>
    <col min="13854" max="14080" width="9.140625" style="3"/>
    <col min="14081" max="14081" width="38.85546875" style="3" customWidth="1"/>
    <col min="14082" max="14082" width="21.85546875" style="3" customWidth="1"/>
    <col min="14083" max="14083" width="29.42578125" style="3" customWidth="1"/>
    <col min="14084" max="14084" width="20.7109375" style="3" customWidth="1"/>
    <col min="14085" max="14085" width="15" style="3" customWidth="1"/>
    <col min="14086" max="14086" width="20.7109375" style="3" customWidth="1"/>
    <col min="14087" max="14087" width="14" style="3" customWidth="1"/>
    <col min="14088" max="14088" width="15.28515625" style="3" customWidth="1"/>
    <col min="14089" max="14103" width="9.140625" style="3"/>
    <col min="14104" max="14104" width="17.5703125" style="3" customWidth="1"/>
    <col min="14105" max="14107" width="9.140625" style="3"/>
    <col min="14108" max="14108" width="17.42578125" style="3" customWidth="1"/>
    <col min="14109" max="14109" width="23" style="3" customWidth="1"/>
    <col min="14110" max="14336" width="9.140625" style="3"/>
    <col min="14337" max="14337" width="38.85546875" style="3" customWidth="1"/>
    <col min="14338" max="14338" width="21.85546875" style="3" customWidth="1"/>
    <col min="14339" max="14339" width="29.42578125" style="3" customWidth="1"/>
    <col min="14340" max="14340" width="20.7109375" style="3" customWidth="1"/>
    <col min="14341" max="14341" width="15" style="3" customWidth="1"/>
    <col min="14342" max="14342" width="20.7109375" style="3" customWidth="1"/>
    <col min="14343" max="14343" width="14" style="3" customWidth="1"/>
    <col min="14344" max="14344" width="15.28515625" style="3" customWidth="1"/>
    <col min="14345" max="14359" width="9.140625" style="3"/>
    <col min="14360" max="14360" width="17.5703125" style="3" customWidth="1"/>
    <col min="14361" max="14363" width="9.140625" style="3"/>
    <col min="14364" max="14364" width="17.42578125" style="3" customWidth="1"/>
    <col min="14365" max="14365" width="23" style="3" customWidth="1"/>
    <col min="14366" max="14592" width="9.140625" style="3"/>
    <col min="14593" max="14593" width="38.85546875" style="3" customWidth="1"/>
    <col min="14594" max="14594" width="21.85546875" style="3" customWidth="1"/>
    <col min="14595" max="14595" width="29.42578125" style="3" customWidth="1"/>
    <col min="14596" max="14596" width="20.7109375" style="3" customWidth="1"/>
    <col min="14597" max="14597" width="15" style="3" customWidth="1"/>
    <col min="14598" max="14598" width="20.7109375" style="3" customWidth="1"/>
    <col min="14599" max="14599" width="14" style="3" customWidth="1"/>
    <col min="14600" max="14600" width="15.28515625" style="3" customWidth="1"/>
    <col min="14601" max="14615" width="9.140625" style="3"/>
    <col min="14616" max="14616" width="17.5703125" style="3" customWidth="1"/>
    <col min="14617" max="14619" width="9.140625" style="3"/>
    <col min="14620" max="14620" width="17.42578125" style="3" customWidth="1"/>
    <col min="14621" max="14621" width="23" style="3" customWidth="1"/>
    <col min="14622" max="14848" width="9.140625" style="3"/>
    <col min="14849" max="14849" width="38.85546875" style="3" customWidth="1"/>
    <col min="14850" max="14850" width="21.85546875" style="3" customWidth="1"/>
    <col min="14851" max="14851" width="29.42578125" style="3" customWidth="1"/>
    <col min="14852" max="14852" width="20.7109375" style="3" customWidth="1"/>
    <col min="14853" max="14853" width="15" style="3" customWidth="1"/>
    <col min="14854" max="14854" width="20.7109375" style="3" customWidth="1"/>
    <col min="14855" max="14855" width="14" style="3" customWidth="1"/>
    <col min="14856" max="14856" width="15.28515625" style="3" customWidth="1"/>
    <col min="14857" max="14871" width="9.140625" style="3"/>
    <col min="14872" max="14872" width="17.5703125" style="3" customWidth="1"/>
    <col min="14873" max="14875" width="9.140625" style="3"/>
    <col min="14876" max="14876" width="17.42578125" style="3" customWidth="1"/>
    <col min="14877" max="14877" width="23" style="3" customWidth="1"/>
    <col min="14878" max="15104" width="9.140625" style="3"/>
    <col min="15105" max="15105" width="38.85546875" style="3" customWidth="1"/>
    <col min="15106" max="15106" width="21.85546875" style="3" customWidth="1"/>
    <col min="15107" max="15107" width="29.42578125" style="3" customWidth="1"/>
    <col min="15108" max="15108" width="20.7109375" style="3" customWidth="1"/>
    <col min="15109" max="15109" width="15" style="3" customWidth="1"/>
    <col min="15110" max="15110" width="20.7109375" style="3" customWidth="1"/>
    <col min="15111" max="15111" width="14" style="3" customWidth="1"/>
    <col min="15112" max="15112" width="15.28515625" style="3" customWidth="1"/>
    <col min="15113" max="15127" width="9.140625" style="3"/>
    <col min="15128" max="15128" width="17.5703125" style="3" customWidth="1"/>
    <col min="15129" max="15131" width="9.140625" style="3"/>
    <col min="15132" max="15132" width="17.42578125" style="3" customWidth="1"/>
    <col min="15133" max="15133" width="23" style="3" customWidth="1"/>
    <col min="15134" max="15360" width="9.140625" style="3"/>
    <col min="15361" max="15361" width="38.85546875" style="3" customWidth="1"/>
    <col min="15362" max="15362" width="21.85546875" style="3" customWidth="1"/>
    <col min="15363" max="15363" width="29.42578125" style="3" customWidth="1"/>
    <col min="15364" max="15364" width="20.7109375" style="3" customWidth="1"/>
    <col min="15365" max="15365" width="15" style="3" customWidth="1"/>
    <col min="15366" max="15366" width="20.7109375" style="3" customWidth="1"/>
    <col min="15367" max="15367" width="14" style="3" customWidth="1"/>
    <col min="15368" max="15368" width="15.28515625" style="3" customWidth="1"/>
    <col min="15369" max="15383" width="9.140625" style="3"/>
    <col min="15384" max="15384" width="17.5703125" style="3" customWidth="1"/>
    <col min="15385" max="15387" width="9.140625" style="3"/>
    <col min="15388" max="15388" width="17.42578125" style="3" customWidth="1"/>
    <col min="15389" max="15389" width="23" style="3" customWidth="1"/>
    <col min="15390" max="15616" width="9.140625" style="3"/>
    <col min="15617" max="15617" width="38.85546875" style="3" customWidth="1"/>
    <col min="15618" max="15618" width="21.85546875" style="3" customWidth="1"/>
    <col min="15619" max="15619" width="29.42578125" style="3" customWidth="1"/>
    <col min="15620" max="15620" width="20.7109375" style="3" customWidth="1"/>
    <col min="15621" max="15621" width="15" style="3" customWidth="1"/>
    <col min="15622" max="15622" width="20.7109375" style="3" customWidth="1"/>
    <col min="15623" max="15623" width="14" style="3" customWidth="1"/>
    <col min="15624" max="15624" width="15.28515625" style="3" customWidth="1"/>
    <col min="15625" max="15639" width="9.140625" style="3"/>
    <col min="15640" max="15640" width="17.5703125" style="3" customWidth="1"/>
    <col min="15641" max="15643" width="9.140625" style="3"/>
    <col min="15644" max="15644" width="17.42578125" style="3" customWidth="1"/>
    <col min="15645" max="15645" width="23" style="3" customWidth="1"/>
    <col min="15646" max="15872" width="9.140625" style="3"/>
    <col min="15873" max="15873" width="38.85546875" style="3" customWidth="1"/>
    <col min="15874" max="15874" width="21.85546875" style="3" customWidth="1"/>
    <col min="15875" max="15875" width="29.42578125" style="3" customWidth="1"/>
    <col min="15876" max="15876" width="20.7109375" style="3" customWidth="1"/>
    <col min="15877" max="15877" width="15" style="3" customWidth="1"/>
    <col min="15878" max="15878" width="20.7109375" style="3" customWidth="1"/>
    <col min="15879" max="15879" width="14" style="3" customWidth="1"/>
    <col min="15880" max="15880" width="15.28515625" style="3" customWidth="1"/>
    <col min="15881" max="15895" width="9.140625" style="3"/>
    <col min="15896" max="15896" width="17.5703125" style="3" customWidth="1"/>
    <col min="15897" max="15899" width="9.140625" style="3"/>
    <col min="15900" max="15900" width="17.42578125" style="3" customWidth="1"/>
    <col min="15901" max="15901" width="23" style="3" customWidth="1"/>
    <col min="15902" max="16128" width="9.140625" style="3"/>
    <col min="16129" max="16129" width="38.85546875" style="3" customWidth="1"/>
    <col min="16130" max="16130" width="21.85546875" style="3" customWidth="1"/>
    <col min="16131" max="16131" width="29.42578125" style="3" customWidth="1"/>
    <col min="16132" max="16132" width="20.7109375" style="3" customWidth="1"/>
    <col min="16133" max="16133" width="15" style="3" customWidth="1"/>
    <col min="16134" max="16134" width="20.7109375" style="3" customWidth="1"/>
    <col min="16135" max="16135" width="14" style="3" customWidth="1"/>
    <col min="16136" max="16136" width="15.28515625" style="3" customWidth="1"/>
    <col min="16137" max="16151" width="9.140625" style="3"/>
    <col min="16152" max="16152" width="17.5703125" style="3" customWidth="1"/>
    <col min="16153" max="16155" width="9.140625" style="3"/>
    <col min="16156" max="16156" width="17.42578125" style="3" customWidth="1"/>
    <col min="16157" max="16157" width="23" style="3" customWidth="1"/>
    <col min="16158" max="16384" width="9.140625" style="3"/>
  </cols>
  <sheetData>
    <row r="1" spans="1:48" ht="12.75" thickBot="1" x14ac:dyDescent="0.25">
      <c r="A1" s="1"/>
      <c r="B1" s="1"/>
      <c r="C1" s="1"/>
      <c r="D1" s="1"/>
      <c r="E1" s="1"/>
      <c r="F1" s="1"/>
      <c r="G1" s="1"/>
      <c r="H1" s="1"/>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ht="20.100000000000001" customHeight="1" thickBot="1" x14ac:dyDescent="0.25">
      <c r="A2" s="4" t="s">
        <v>43</v>
      </c>
      <c r="B2" s="1"/>
      <c r="C2" s="5">
        <v>567.94000000000005</v>
      </c>
      <c r="D2" s="6" t="s">
        <v>74</v>
      </c>
      <c r="E2" s="7">
        <v>567.94000000000005</v>
      </c>
      <c r="F2" s="95" t="s">
        <v>44</v>
      </c>
      <c r="G2" s="96"/>
      <c r="H2" s="56">
        <f>A16</f>
        <v>6.7876888403704608E-2</v>
      </c>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ht="12.75" thickBot="1" x14ac:dyDescent="0.2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8" ht="30" customHeight="1" thickBot="1" x14ac:dyDescent="0.25">
      <c r="A4" s="8" t="s">
        <v>45</v>
      </c>
      <c r="B4" s="9" t="s">
        <v>46</v>
      </c>
      <c r="C4" s="10" t="s">
        <v>47</v>
      </c>
      <c r="D4" s="10" t="s">
        <v>48</v>
      </c>
      <c r="E4" s="10" t="s">
        <v>44</v>
      </c>
      <c r="F4" s="11" t="s">
        <v>73</v>
      </c>
      <c r="G4" s="97" t="s">
        <v>49</v>
      </c>
      <c r="H4" s="98"/>
      <c r="I4" s="12"/>
      <c r="J4" s="2"/>
      <c r="K4" s="2"/>
      <c r="L4" s="2"/>
      <c r="M4" s="2"/>
      <c r="N4" s="2"/>
      <c r="O4" s="2"/>
      <c r="P4" s="2"/>
      <c r="Q4" s="2"/>
      <c r="R4" s="2"/>
      <c r="S4" s="2"/>
      <c r="T4" s="2"/>
      <c r="U4" s="13"/>
      <c r="V4" s="13"/>
      <c r="W4" s="13"/>
      <c r="X4" s="13"/>
      <c r="Y4" s="13"/>
      <c r="Z4" s="13"/>
      <c r="AA4" s="13"/>
      <c r="AB4" s="13"/>
      <c r="AC4" s="13"/>
      <c r="AD4" s="13"/>
      <c r="AE4" s="13"/>
      <c r="AF4" s="13"/>
      <c r="AG4" s="13"/>
      <c r="AH4" s="13"/>
      <c r="AI4" s="13"/>
      <c r="AJ4" s="13"/>
      <c r="AK4" s="2"/>
      <c r="AL4" s="2"/>
      <c r="AM4" s="2"/>
      <c r="AN4" s="2"/>
      <c r="AO4" s="2"/>
      <c r="AP4" s="2"/>
      <c r="AQ4" s="2"/>
      <c r="AR4" s="2"/>
      <c r="AS4" s="2"/>
      <c r="AT4" s="2"/>
      <c r="AU4" s="2"/>
      <c r="AV4" s="2"/>
    </row>
    <row r="5" spans="1:48" ht="30" customHeight="1" thickBot="1" x14ac:dyDescent="0.25">
      <c r="A5" s="14" t="s">
        <v>50</v>
      </c>
      <c r="B5" s="15">
        <f>VLOOKUP($A5,$A$8:$F$13,COLUMN(),0)</f>
        <v>567.95000000000005</v>
      </c>
      <c r="C5" s="16">
        <f>VLOOKUP($A5,$A$8:$F$13,COLUMN(),0)</f>
        <v>2271.7600000000002</v>
      </c>
      <c r="D5" s="17">
        <f>VLOOKUP($A5,$A$8:$F$13,COLUMN(),0)</f>
        <v>5.3999999999999999E-2</v>
      </c>
      <c r="E5" s="17">
        <f>VLOOKUP($A5,$A$8:$F$13,COLUMN(),0)</f>
        <v>1</v>
      </c>
      <c r="F5" s="18">
        <f>VLOOKUP($A5,$A$8:$F$13,COLUMN(),0)</f>
        <v>5.3999999999999999E-2</v>
      </c>
      <c r="G5" s="99">
        <f>E2</f>
        <v>567.94000000000005</v>
      </c>
      <c r="H5" s="100"/>
      <c r="I5" s="19"/>
      <c r="J5" s="2"/>
      <c r="K5" s="2"/>
      <c r="L5" s="2"/>
      <c r="M5" s="2"/>
      <c r="N5" s="2"/>
      <c r="O5" s="2"/>
      <c r="P5" s="2"/>
      <c r="Q5" s="2"/>
      <c r="R5" s="2"/>
      <c r="S5" s="2"/>
      <c r="T5" s="2"/>
      <c r="U5" s="13"/>
      <c r="V5" s="2"/>
      <c r="W5" s="20"/>
      <c r="X5" s="2"/>
      <c r="Y5" s="2"/>
      <c r="Z5" s="2"/>
      <c r="AA5" s="2"/>
      <c r="AB5" s="2"/>
      <c r="AC5" s="2"/>
      <c r="AD5" s="2"/>
      <c r="AE5" s="2"/>
      <c r="AF5" s="2"/>
      <c r="AG5" s="2"/>
      <c r="AH5" s="2"/>
      <c r="AI5" s="2"/>
      <c r="AJ5" s="2"/>
      <c r="AK5" s="2"/>
      <c r="AL5" s="2"/>
      <c r="AM5" s="2"/>
      <c r="AN5" s="2"/>
      <c r="AO5" s="2"/>
      <c r="AP5" s="2"/>
      <c r="AQ5" s="2"/>
      <c r="AR5" s="2"/>
      <c r="AS5" s="2"/>
      <c r="AT5" s="2"/>
      <c r="AU5" s="2"/>
      <c r="AV5" s="2"/>
    </row>
    <row r="6" spans="1:48" ht="15" thickBot="1" x14ac:dyDescent="0.25">
      <c r="A6" s="21"/>
      <c r="B6" s="22"/>
      <c r="C6" s="22"/>
      <c r="D6" s="22"/>
      <c r="E6" s="22"/>
      <c r="F6" s="22"/>
      <c r="G6" s="22"/>
      <c r="H6" s="22"/>
      <c r="I6" s="2"/>
      <c r="J6" s="2"/>
      <c r="K6" s="2"/>
      <c r="L6" s="2"/>
      <c r="M6" s="2"/>
      <c r="N6" s="2"/>
      <c r="O6" s="2"/>
      <c r="P6" s="2"/>
      <c r="Q6" s="2"/>
      <c r="R6" s="2"/>
      <c r="S6" s="2"/>
      <c r="T6" s="2"/>
      <c r="U6" s="13"/>
      <c r="V6" s="2"/>
      <c r="W6" s="2"/>
      <c r="X6" s="23"/>
      <c r="Y6" s="2"/>
      <c r="Z6" s="2"/>
      <c r="AA6" s="2"/>
      <c r="AB6" s="2"/>
      <c r="AC6" s="2"/>
      <c r="AD6" s="2"/>
      <c r="AE6" s="2"/>
      <c r="AF6" s="2"/>
      <c r="AG6" s="2"/>
      <c r="AH6" s="2"/>
      <c r="AI6" s="2"/>
      <c r="AJ6" s="2"/>
      <c r="AK6" s="2"/>
      <c r="AL6" s="2"/>
      <c r="AM6" s="2"/>
      <c r="AN6" s="2"/>
      <c r="AO6" s="2"/>
      <c r="AP6" s="2"/>
      <c r="AQ6" s="2"/>
      <c r="AR6" s="2"/>
      <c r="AS6" s="2"/>
      <c r="AT6" s="2"/>
      <c r="AU6" s="2"/>
      <c r="AV6" s="2"/>
    </row>
    <row r="7" spans="1:48" ht="30" customHeight="1" thickBot="1" x14ac:dyDescent="0.25">
      <c r="A7" s="24" t="s">
        <v>9</v>
      </c>
      <c r="B7" s="24" t="s">
        <v>46</v>
      </c>
      <c r="C7" s="24" t="s">
        <v>47</v>
      </c>
      <c r="D7" s="25" t="s">
        <v>51</v>
      </c>
      <c r="E7" s="24" t="s">
        <v>44</v>
      </c>
      <c r="F7" s="25" t="s">
        <v>73</v>
      </c>
      <c r="G7" s="26" t="s">
        <v>52</v>
      </c>
      <c r="H7" s="27" t="s">
        <v>53</v>
      </c>
      <c r="I7" s="2"/>
      <c r="J7" s="2"/>
      <c r="K7" s="2"/>
      <c r="L7" s="2"/>
      <c r="M7" s="2"/>
      <c r="N7" s="2"/>
      <c r="O7" s="2"/>
      <c r="P7" s="2"/>
      <c r="Q7" s="2"/>
      <c r="R7" s="2"/>
      <c r="S7" s="2"/>
      <c r="T7" s="2"/>
      <c r="U7" s="13"/>
      <c r="V7" s="2"/>
      <c r="W7" s="2"/>
      <c r="X7" s="23"/>
      <c r="Y7" s="2"/>
      <c r="Z7" s="2"/>
      <c r="AA7" s="2"/>
      <c r="AB7" s="2"/>
      <c r="AC7" s="2"/>
      <c r="AD7" s="2"/>
      <c r="AE7" s="2"/>
      <c r="AF7" s="2"/>
      <c r="AG7" s="2"/>
      <c r="AH7" s="2"/>
      <c r="AI7" s="2"/>
      <c r="AJ7" s="2"/>
      <c r="AK7" s="2"/>
      <c r="AL7" s="2"/>
      <c r="AM7" s="2"/>
      <c r="AN7" s="2"/>
      <c r="AO7" s="2"/>
      <c r="AP7" s="2"/>
      <c r="AQ7" s="2"/>
      <c r="AR7" s="2"/>
      <c r="AS7" s="2"/>
      <c r="AT7" s="2"/>
      <c r="AU7" s="2"/>
      <c r="AV7" s="2"/>
    </row>
    <row r="8" spans="1:48" ht="30" customHeight="1" thickBot="1" x14ac:dyDescent="0.25">
      <c r="A8" s="58" t="s">
        <v>50</v>
      </c>
      <c r="B8" s="59">
        <f>E2+0.01</f>
        <v>567.95000000000005</v>
      </c>
      <c r="C8" s="60">
        <f>B8*4-0.04</f>
        <v>2271.7600000000002</v>
      </c>
      <c r="D8" s="61">
        <v>5.3999999999999999E-2</v>
      </c>
      <c r="E8" s="62">
        <v>1</v>
      </c>
      <c r="F8" s="61">
        <v>5.3999999999999999E-2</v>
      </c>
      <c r="G8" s="62">
        <f t="shared" ref="G8:G13" si="0">D8-F8</f>
        <v>0</v>
      </c>
      <c r="H8" s="63">
        <f>F9+G9</f>
        <v>5.3999999999999999E-2</v>
      </c>
      <c r="I8" s="2"/>
      <c r="J8" s="2"/>
      <c r="K8" s="2"/>
      <c r="L8" s="2"/>
      <c r="M8" s="2"/>
      <c r="N8" s="2"/>
      <c r="O8" s="2"/>
      <c r="P8" s="2"/>
      <c r="Q8" s="2"/>
      <c r="R8" s="2"/>
      <c r="S8" s="2"/>
      <c r="T8" s="2"/>
      <c r="U8" s="13"/>
      <c r="V8" s="2"/>
      <c r="W8" s="2"/>
      <c r="X8" s="23"/>
      <c r="Y8" s="2"/>
      <c r="Z8" s="2"/>
      <c r="AA8" s="2"/>
      <c r="AB8" s="2"/>
      <c r="AC8" s="2"/>
      <c r="AD8" s="2"/>
      <c r="AE8" s="2"/>
      <c r="AF8" s="2"/>
      <c r="AG8" s="2"/>
      <c r="AH8" s="2"/>
      <c r="AI8" s="2"/>
      <c r="AJ8" s="2"/>
      <c r="AK8" s="2"/>
      <c r="AL8" s="2"/>
      <c r="AM8" s="2"/>
      <c r="AN8" s="2"/>
      <c r="AO8" s="2"/>
      <c r="AP8" s="2"/>
      <c r="AQ8" s="2"/>
      <c r="AR8" s="2"/>
      <c r="AS8" s="2"/>
      <c r="AT8" s="2"/>
      <c r="AU8" s="2"/>
      <c r="AV8" s="2"/>
    </row>
    <row r="9" spans="1:48" ht="30" customHeight="1" thickBot="1" x14ac:dyDescent="0.25">
      <c r="A9" s="58" t="s">
        <v>54</v>
      </c>
      <c r="B9" s="64">
        <f>C8+0.01</f>
        <v>2271.7700000000004</v>
      </c>
      <c r="C9" s="65">
        <f>G5*5</f>
        <v>2839.7000000000003</v>
      </c>
      <c r="D9" s="61">
        <v>5.3999999999999999E-2</v>
      </c>
      <c r="E9" s="62">
        <v>0.85</v>
      </c>
      <c r="F9" s="66">
        <v>6.2100000000000002E-2</v>
      </c>
      <c r="G9" s="62">
        <f t="shared" si="0"/>
        <v>-8.100000000000003E-3</v>
      </c>
      <c r="H9" s="63">
        <f>F9+G9</f>
        <v>5.3999999999999999E-2</v>
      </c>
      <c r="I9" s="2"/>
      <c r="J9" s="2"/>
      <c r="K9" s="2"/>
      <c r="L9" s="2"/>
      <c r="M9" s="2"/>
      <c r="N9" s="2"/>
      <c r="O9" s="2"/>
      <c r="P9" s="2"/>
      <c r="Q9" s="2"/>
      <c r="R9" s="2"/>
      <c r="S9" s="2"/>
      <c r="T9" s="2"/>
      <c r="U9" s="13"/>
      <c r="V9" s="2"/>
      <c r="W9" s="2"/>
      <c r="X9" s="23"/>
      <c r="Y9" s="2"/>
      <c r="Z9" s="2"/>
      <c r="AA9" s="2"/>
      <c r="AB9" s="2"/>
      <c r="AC9" s="2"/>
      <c r="AD9" s="2"/>
      <c r="AE9" s="2"/>
      <c r="AF9" s="2"/>
      <c r="AG9" s="2"/>
      <c r="AH9" s="2"/>
      <c r="AI9" s="2"/>
      <c r="AJ9" s="2"/>
      <c r="AK9" s="2"/>
      <c r="AL9" s="2"/>
      <c r="AM9" s="2"/>
      <c r="AN9" s="2"/>
      <c r="AO9" s="2"/>
      <c r="AP9" s="2"/>
      <c r="AQ9" s="2"/>
      <c r="AR9" s="2"/>
      <c r="AS9" s="2"/>
      <c r="AT9" s="2"/>
      <c r="AU9" s="2"/>
      <c r="AV9" s="2"/>
    </row>
    <row r="10" spans="1:48" ht="30" customHeight="1" thickBot="1" x14ac:dyDescent="0.25">
      <c r="A10" s="58" t="s">
        <v>55</v>
      </c>
      <c r="B10" s="67">
        <f>C9+0.01</f>
        <v>2839.7100000000005</v>
      </c>
      <c r="C10" s="68">
        <f>G5*6</f>
        <v>3407.6400000000003</v>
      </c>
      <c r="D10" s="61">
        <v>5.3999999999999999E-2</v>
      </c>
      <c r="E10" s="62">
        <v>0.53</v>
      </c>
      <c r="F10" s="66">
        <v>3.8699999999999998E-2</v>
      </c>
      <c r="G10" s="62">
        <f t="shared" si="0"/>
        <v>1.5300000000000001E-2</v>
      </c>
      <c r="H10" s="63">
        <f>F10+G10</f>
        <v>5.3999999999999999E-2</v>
      </c>
      <c r="I10" s="2"/>
      <c r="J10" s="2"/>
      <c r="K10" s="2"/>
      <c r="L10" s="2"/>
      <c r="M10" s="2"/>
      <c r="N10" s="2"/>
      <c r="O10" s="2"/>
      <c r="P10" s="2"/>
      <c r="Q10" s="2"/>
      <c r="R10" s="2"/>
      <c r="S10" s="2"/>
      <c r="T10" s="2"/>
      <c r="U10" s="13"/>
      <c r="V10" s="2"/>
      <c r="W10" s="2"/>
      <c r="X10" s="23"/>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1:48" ht="30" customHeight="1" thickBot="1" x14ac:dyDescent="0.25">
      <c r="A11" s="58" t="s">
        <v>56</v>
      </c>
      <c r="B11" s="69">
        <f>C10+0.01</f>
        <v>3407.6500000000005</v>
      </c>
      <c r="C11" s="70">
        <f>G5*8</f>
        <v>4543.5200000000004</v>
      </c>
      <c r="D11" s="61">
        <v>5.3999999999999999E-2</v>
      </c>
      <c r="E11" s="62">
        <v>0.47</v>
      </c>
      <c r="F11" s="66">
        <v>3.4299999999999997E-2</v>
      </c>
      <c r="G11" s="62">
        <f t="shared" si="0"/>
        <v>1.9700000000000002E-2</v>
      </c>
      <c r="H11" s="63">
        <f>F11+G11</f>
        <v>5.3999999999999999E-2</v>
      </c>
      <c r="I11" s="2"/>
      <c r="J11" s="2"/>
      <c r="K11" s="2"/>
      <c r="L11" s="2"/>
      <c r="M11" s="2"/>
      <c r="N11" s="2"/>
      <c r="O11" s="2"/>
      <c r="P11" s="2"/>
      <c r="Q11" s="2"/>
      <c r="R11" s="2"/>
      <c r="S11" s="2"/>
      <c r="T11" s="2"/>
      <c r="U11" s="13"/>
      <c r="V11" s="2"/>
      <c r="W11" s="13"/>
      <c r="X11" s="13"/>
      <c r="Y11" s="13"/>
      <c r="Z11" s="13"/>
      <c r="AA11" s="2"/>
      <c r="AB11" s="2"/>
      <c r="AC11" s="2"/>
      <c r="AD11" s="2"/>
      <c r="AE11" s="2"/>
      <c r="AF11" s="2"/>
      <c r="AG11" s="2"/>
      <c r="AH11" s="2"/>
      <c r="AI11" s="2"/>
      <c r="AJ11" s="2"/>
      <c r="AK11" s="2"/>
      <c r="AL11" s="2"/>
      <c r="AM11" s="2"/>
      <c r="AN11" s="2"/>
      <c r="AO11" s="2"/>
      <c r="AP11" s="2"/>
      <c r="AQ11" s="2"/>
      <c r="AR11" s="2"/>
      <c r="AS11" s="2"/>
      <c r="AT11" s="2"/>
      <c r="AU11" s="2"/>
      <c r="AV11" s="2"/>
    </row>
    <row r="12" spans="1:48" ht="30" customHeight="1" thickBot="1" x14ac:dyDescent="0.25">
      <c r="A12" s="58" t="s">
        <v>57</v>
      </c>
      <c r="B12" s="71">
        <f>C11+0.01</f>
        <v>4543.5300000000007</v>
      </c>
      <c r="C12" s="72">
        <f>G5*10</f>
        <v>5679.4000000000005</v>
      </c>
      <c r="D12" s="61">
        <v>5.3999999999999999E-2</v>
      </c>
      <c r="E12" s="62">
        <v>0.37</v>
      </c>
      <c r="F12" s="66">
        <v>2.7E-2</v>
      </c>
      <c r="G12" s="62">
        <f t="shared" si="0"/>
        <v>2.7E-2</v>
      </c>
      <c r="H12" s="63">
        <f>F12+G12</f>
        <v>5.3999999999999999E-2</v>
      </c>
      <c r="I12" s="2"/>
      <c r="J12" s="2"/>
      <c r="K12" s="2"/>
      <c r="L12" s="2"/>
      <c r="M12" s="2"/>
      <c r="N12" s="2"/>
      <c r="O12" s="2"/>
      <c r="P12" s="2"/>
      <c r="Q12" s="2"/>
      <c r="R12" s="2"/>
      <c r="S12" s="2"/>
      <c r="T12" s="2"/>
      <c r="U12" s="13"/>
      <c r="V12" s="2"/>
      <c r="W12" s="23"/>
      <c r="X12" s="23"/>
      <c r="Y12" s="28"/>
      <c r="Z12" s="20"/>
      <c r="AA12" s="2"/>
      <c r="AB12" s="29"/>
      <c r="AC12" s="29"/>
      <c r="AD12" s="30"/>
      <c r="AE12" s="2"/>
      <c r="AF12" s="2"/>
      <c r="AG12" s="2"/>
      <c r="AH12" s="2"/>
      <c r="AI12" s="2"/>
      <c r="AJ12" s="2"/>
      <c r="AK12" s="2"/>
      <c r="AL12" s="2"/>
      <c r="AM12" s="2"/>
      <c r="AN12" s="2"/>
      <c r="AO12" s="2"/>
      <c r="AP12" s="2"/>
      <c r="AQ12" s="2"/>
      <c r="AR12" s="2"/>
      <c r="AS12" s="2"/>
      <c r="AT12" s="2"/>
      <c r="AU12" s="2"/>
      <c r="AV12" s="2"/>
    </row>
    <row r="13" spans="1:48" ht="30" customHeight="1" thickBot="1" x14ac:dyDescent="0.25">
      <c r="A13" s="73" t="s">
        <v>58</v>
      </c>
      <c r="B13" s="74">
        <f>C12+0.01</f>
        <v>5679.4100000000008</v>
      </c>
      <c r="C13" s="75">
        <v>0</v>
      </c>
      <c r="D13" s="76">
        <v>5.3999999999999999E-2</v>
      </c>
      <c r="E13" s="77">
        <v>0.22</v>
      </c>
      <c r="F13" s="78">
        <v>2.3400000000000001E-2</v>
      </c>
      <c r="G13" s="77">
        <f t="shared" si="0"/>
        <v>3.0599999999999999E-2</v>
      </c>
      <c r="H13" s="79">
        <f>F13+G13</f>
        <v>5.3999999999999999E-2</v>
      </c>
      <c r="I13" s="2"/>
      <c r="J13" s="2"/>
      <c r="K13" s="2"/>
      <c r="L13" s="2"/>
      <c r="M13" s="2"/>
      <c r="N13" s="2"/>
      <c r="O13" s="2"/>
      <c r="P13" s="2"/>
      <c r="Q13" s="2"/>
      <c r="R13" s="2"/>
      <c r="S13" s="2"/>
      <c r="T13" s="2"/>
      <c r="U13" s="13"/>
      <c r="V13" s="2"/>
      <c r="W13" s="23"/>
      <c r="X13" s="23"/>
      <c r="Y13" s="20"/>
      <c r="Z13" s="20"/>
      <c r="AA13" s="2"/>
      <c r="AB13" s="29"/>
      <c r="AC13" s="29"/>
      <c r="AD13" s="30"/>
      <c r="AE13" s="2"/>
      <c r="AF13" s="2"/>
      <c r="AG13" s="2"/>
      <c r="AH13" s="2"/>
      <c r="AI13" s="2"/>
      <c r="AJ13" s="2"/>
      <c r="AK13" s="2"/>
      <c r="AL13" s="2"/>
      <c r="AM13" s="2"/>
      <c r="AN13" s="2"/>
      <c r="AO13" s="2"/>
      <c r="AP13" s="2"/>
      <c r="AQ13" s="2"/>
      <c r="AR13" s="2"/>
      <c r="AS13" s="2"/>
      <c r="AT13" s="2"/>
      <c r="AU13" s="2"/>
      <c r="AV13" s="2"/>
    </row>
    <row r="14" spans="1:48" ht="30" customHeight="1" thickBot="1" x14ac:dyDescent="0.25">
      <c r="A14" s="80"/>
      <c r="B14" s="81"/>
      <c r="C14" s="81"/>
      <c r="D14" s="82"/>
      <c r="E14" s="82"/>
      <c r="F14" s="80"/>
      <c r="G14" s="80"/>
      <c r="H14" s="80"/>
      <c r="I14" s="2"/>
      <c r="J14" s="2"/>
      <c r="K14" s="2"/>
      <c r="L14" s="2"/>
      <c r="M14" s="2"/>
      <c r="N14" s="2"/>
      <c r="O14" s="2"/>
      <c r="P14" s="2"/>
      <c r="Q14" s="2"/>
      <c r="R14" s="2"/>
      <c r="S14" s="2"/>
      <c r="T14" s="2"/>
      <c r="U14" s="13"/>
      <c r="V14" s="2"/>
      <c r="W14" s="23"/>
      <c r="X14" s="23"/>
      <c r="Y14" s="31"/>
      <c r="Z14" s="20"/>
      <c r="AA14" s="2"/>
      <c r="AB14" s="29"/>
      <c r="AC14" s="29"/>
      <c r="AD14" s="30"/>
      <c r="AE14" s="2"/>
      <c r="AF14" s="2"/>
      <c r="AG14" s="2"/>
      <c r="AH14" s="2"/>
      <c r="AI14" s="2"/>
      <c r="AJ14" s="2"/>
      <c r="AK14" s="2"/>
      <c r="AL14" s="2"/>
      <c r="AM14" s="2"/>
      <c r="AN14" s="2"/>
      <c r="AO14" s="2"/>
      <c r="AP14" s="2"/>
      <c r="AQ14" s="2"/>
      <c r="AR14" s="2"/>
      <c r="AS14" s="2"/>
      <c r="AT14" s="2"/>
      <c r="AU14" s="2"/>
      <c r="AV14" s="2"/>
    </row>
    <row r="15" spans="1:48" ht="30" customHeight="1" thickBot="1" x14ac:dyDescent="0.25">
      <c r="A15" s="83" t="s">
        <v>59</v>
      </c>
      <c r="B15" s="84" t="s">
        <v>60</v>
      </c>
      <c r="C15" s="84" t="s">
        <v>61</v>
      </c>
      <c r="D15" s="84" t="s">
        <v>62</v>
      </c>
      <c r="E15" s="101" t="s">
        <v>63</v>
      </c>
      <c r="F15" s="102"/>
      <c r="G15" s="101" t="s">
        <v>64</v>
      </c>
      <c r="H15" s="102"/>
      <c r="I15" s="2"/>
      <c r="J15" s="2"/>
      <c r="K15" s="2"/>
      <c r="L15" s="2"/>
      <c r="M15" s="2"/>
      <c r="N15" s="2"/>
      <c r="O15" s="2"/>
      <c r="P15" s="2"/>
      <c r="Q15" s="2"/>
      <c r="R15" s="2"/>
      <c r="S15" s="2"/>
      <c r="T15" s="2"/>
      <c r="U15" s="13"/>
      <c r="V15" s="2"/>
      <c r="W15" s="23"/>
      <c r="X15" s="23"/>
      <c r="Y15" s="31"/>
      <c r="Z15" s="20"/>
      <c r="AA15" s="2"/>
      <c r="AB15" s="29"/>
      <c r="AC15" s="29"/>
      <c r="AD15" s="30"/>
      <c r="AE15" s="2"/>
      <c r="AF15" s="2"/>
      <c r="AG15" s="2"/>
      <c r="AH15" s="2"/>
      <c r="AI15" s="2"/>
      <c r="AJ15" s="2"/>
      <c r="AK15" s="2"/>
      <c r="AL15" s="2"/>
      <c r="AM15" s="2"/>
      <c r="AN15" s="2"/>
      <c r="AO15" s="2"/>
      <c r="AP15" s="2"/>
      <c r="AQ15" s="2"/>
      <c r="AR15" s="2"/>
      <c r="AS15" s="2"/>
      <c r="AT15" s="2"/>
      <c r="AU15" s="2"/>
      <c r="AV15" s="2"/>
    </row>
    <row r="16" spans="1:48" ht="30" customHeight="1" thickBot="1" x14ac:dyDescent="0.25">
      <c r="A16" s="85">
        <f>C16/B16</f>
        <v>6.7876888403704608E-2</v>
      </c>
      <c r="B16" s="86">
        <f>'F1'!G6</f>
        <v>567.94000000000005</v>
      </c>
      <c r="C16" s="87" t="str">
        <f>'F1'!I23</f>
        <v>+ 38,55</v>
      </c>
      <c r="D16" s="88">
        <f>B16+C16</f>
        <v>606.49</v>
      </c>
      <c r="E16" s="93">
        <f>D16*12</f>
        <v>7277.88</v>
      </c>
      <c r="F16" s="93"/>
      <c r="G16" s="93">
        <f>'F1'!M30</f>
        <v>7884.3629799999999</v>
      </c>
      <c r="H16" s="94"/>
      <c r="I16" s="2"/>
      <c r="J16" s="2"/>
      <c r="K16" s="2"/>
      <c r="L16" s="2"/>
      <c r="M16" s="2"/>
      <c r="N16" s="2"/>
      <c r="O16" s="2"/>
      <c r="P16" s="2"/>
      <c r="Q16" s="2"/>
      <c r="R16" s="2"/>
      <c r="S16" s="2"/>
      <c r="T16" s="2"/>
      <c r="U16" s="13"/>
      <c r="V16" s="2"/>
      <c r="W16" s="23"/>
      <c r="X16" s="23"/>
      <c r="Y16" s="31"/>
      <c r="Z16" s="20"/>
      <c r="AA16" s="2"/>
      <c r="AB16" s="29"/>
      <c r="AC16" s="29"/>
      <c r="AD16" s="30"/>
      <c r="AE16" s="2"/>
      <c r="AF16" s="2"/>
      <c r="AG16" s="2"/>
      <c r="AH16" s="2"/>
      <c r="AI16" s="2"/>
      <c r="AJ16" s="2"/>
      <c r="AK16" s="2"/>
      <c r="AL16" s="2"/>
      <c r="AM16" s="2"/>
      <c r="AN16" s="2"/>
      <c r="AO16" s="2"/>
      <c r="AP16" s="2"/>
      <c r="AQ16" s="2"/>
      <c r="AR16" s="2"/>
      <c r="AS16" s="2"/>
      <c r="AT16" s="2"/>
      <c r="AU16" s="2"/>
      <c r="AV16" s="2"/>
    </row>
    <row r="17" spans="1:48" x14ac:dyDescent="0.2">
      <c r="A17" s="2"/>
      <c r="B17" s="32"/>
      <c r="C17" s="90"/>
      <c r="D17" s="2"/>
      <c r="E17" s="92"/>
      <c r="F17" s="92"/>
      <c r="G17" s="2"/>
      <c r="H17" s="2"/>
      <c r="I17" s="2"/>
      <c r="J17" s="2"/>
      <c r="K17" s="2"/>
      <c r="L17" s="2"/>
      <c r="M17" s="2"/>
      <c r="N17" s="2"/>
      <c r="O17" s="2"/>
      <c r="P17" s="2"/>
      <c r="Q17" s="2"/>
      <c r="R17" s="2"/>
      <c r="S17" s="2"/>
      <c r="T17" s="2"/>
      <c r="U17" s="13"/>
      <c r="V17" s="2"/>
      <c r="W17" s="23"/>
      <c r="X17" s="23"/>
      <c r="Y17" s="31"/>
      <c r="Z17" s="20"/>
      <c r="AA17" s="2"/>
      <c r="AB17" s="29"/>
      <c r="AC17" s="29"/>
      <c r="AD17" s="30"/>
      <c r="AE17" s="2"/>
      <c r="AF17" s="2"/>
      <c r="AG17" s="2"/>
      <c r="AH17" s="2"/>
      <c r="AI17" s="2"/>
      <c r="AJ17" s="2"/>
      <c r="AK17" s="2"/>
      <c r="AL17" s="2"/>
      <c r="AM17" s="2"/>
      <c r="AN17" s="2"/>
      <c r="AO17" s="2"/>
      <c r="AP17" s="2"/>
      <c r="AQ17" s="2"/>
      <c r="AR17" s="2"/>
      <c r="AS17" s="2"/>
      <c r="AT17" s="2"/>
      <c r="AU17" s="2"/>
      <c r="AV17" s="2"/>
    </row>
    <row r="18" spans="1:48" x14ac:dyDescent="0.2">
      <c r="A18" s="2"/>
      <c r="B18" s="2"/>
      <c r="C18" s="91"/>
      <c r="D18" s="20"/>
      <c r="E18" s="92"/>
      <c r="F18" s="92"/>
      <c r="G18" s="2"/>
      <c r="H18" s="2"/>
      <c r="I18" s="2"/>
      <c r="J18" s="2"/>
      <c r="K18" s="2"/>
      <c r="L18" s="2"/>
      <c r="M18" s="2"/>
      <c r="N18" s="2"/>
      <c r="O18" s="2"/>
      <c r="P18" s="2"/>
      <c r="Q18" s="2"/>
      <c r="R18" s="2"/>
      <c r="S18" s="2"/>
      <c r="T18" s="2"/>
      <c r="U18" s="13"/>
      <c r="V18" s="2"/>
      <c r="W18" s="23"/>
      <c r="X18" s="23"/>
      <c r="Y18" s="31"/>
      <c r="Z18" s="20"/>
      <c r="AA18" s="2"/>
      <c r="AB18" s="29"/>
      <c r="AC18" s="29"/>
      <c r="AD18" s="30"/>
      <c r="AE18" s="2"/>
      <c r="AF18" s="2"/>
      <c r="AG18" s="2"/>
      <c r="AH18" s="2"/>
      <c r="AI18" s="2"/>
      <c r="AJ18" s="2"/>
      <c r="AK18" s="2"/>
      <c r="AL18" s="2"/>
      <c r="AM18" s="2"/>
      <c r="AN18" s="2"/>
      <c r="AO18" s="2"/>
      <c r="AP18" s="2"/>
      <c r="AQ18" s="2"/>
      <c r="AR18" s="2"/>
      <c r="AS18" s="2"/>
      <c r="AT18" s="2"/>
      <c r="AU18" s="2"/>
      <c r="AV18" s="2"/>
    </row>
    <row r="19" spans="1:48" ht="15" x14ac:dyDescent="0.2">
      <c r="A19" s="32" t="s">
        <v>70</v>
      </c>
      <c r="B19" s="33">
        <f>C2</f>
        <v>567.94000000000005</v>
      </c>
      <c r="C19" s="57">
        <f>A16</f>
        <v>6.7876888403704608E-2</v>
      </c>
      <c r="D19" s="33">
        <f>D16</f>
        <v>606.49</v>
      </c>
      <c r="E19" s="33">
        <f>D19+D19*(B19/D19-1)</f>
        <v>567.94000000000005</v>
      </c>
      <c r="F19" s="32">
        <f>B16</f>
        <v>567.94000000000005</v>
      </c>
      <c r="G19" s="19" t="s">
        <v>65</v>
      </c>
      <c r="H19" s="32">
        <f>E19-F19</f>
        <v>0</v>
      </c>
      <c r="I19" s="2"/>
      <c r="J19" s="2"/>
      <c r="K19" s="2"/>
      <c r="L19" s="2"/>
      <c r="M19" s="2"/>
      <c r="N19" s="2"/>
      <c r="O19" s="2"/>
      <c r="P19" s="2"/>
      <c r="Q19" s="2"/>
      <c r="R19" s="2"/>
      <c r="S19" s="2"/>
      <c r="T19" s="2"/>
      <c r="U19" s="13"/>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pans="1:48" x14ac:dyDescent="0.2">
      <c r="A20" s="2"/>
      <c r="B20" s="2"/>
      <c r="C20" s="2"/>
      <c r="D20" s="32">
        <f>D16</f>
        <v>606.49</v>
      </c>
      <c r="E20" s="2"/>
      <c r="F20" s="2"/>
      <c r="G20" s="2"/>
      <c r="H20" s="2"/>
      <c r="I20" s="2"/>
      <c r="J20" s="2"/>
      <c r="K20" s="2"/>
      <c r="L20" s="2"/>
      <c r="M20" s="2"/>
      <c r="N20" s="2"/>
      <c r="O20" s="2"/>
      <c r="P20" s="2"/>
      <c r="Q20" s="2"/>
      <c r="R20" s="2"/>
      <c r="S20" s="2"/>
      <c r="T20" s="2"/>
      <c r="U20" s="13"/>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row r="21" spans="1:48" x14ac:dyDescent="0.2">
      <c r="A21" s="32" t="s">
        <v>71</v>
      </c>
      <c r="B21" s="2"/>
      <c r="C21" s="2"/>
      <c r="D21" s="32">
        <f>D19-D20</f>
        <v>0</v>
      </c>
      <c r="E21" s="2"/>
      <c r="F21" s="2"/>
      <c r="G21" s="2"/>
      <c r="H21" s="2"/>
      <c r="I21" s="2"/>
      <c r="J21" s="2"/>
      <c r="K21" s="2"/>
      <c r="L21" s="2"/>
      <c r="M21" s="2"/>
      <c r="N21" s="2"/>
      <c r="O21" s="2"/>
      <c r="P21" s="2"/>
      <c r="Q21" s="2"/>
      <c r="R21" s="2"/>
      <c r="S21" s="2"/>
      <c r="T21" s="2"/>
      <c r="U21" s="13"/>
      <c r="V21" s="2"/>
      <c r="W21" s="2"/>
      <c r="X21" s="23"/>
      <c r="Y21" s="2"/>
      <c r="Z21" s="89"/>
      <c r="AA21" s="89"/>
      <c r="AB21" s="2"/>
      <c r="AC21" s="2"/>
      <c r="AD21" s="2"/>
      <c r="AE21" s="2"/>
      <c r="AF21" s="2"/>
      <c r="AG21" s="2"/>
      <c r="AH21" s="2"/>
      <c r="AI21" s="2"/>
      <c r="AJ21" s="2"/>
      <c r="AK21" s="2"/>
      <c r="AL21" s="2"/>
      <c r="AM21" s="2"/>
      <c r="AN21" s="2"/>
      <c r="AO21" s="2"/>
      <c r="AP21" s="2"/>
      <c r="AQ21" s="2"/>
      <c r="AR21" s="2"/>
      <c r="AS21" s="2"/>
      <c r="AT21" s="2"/>
      <c r="AU21" s="2"/>
      <c r="AV21" s="2"/>
    </row>
    <row r="22" spans="1:48" ht="15" x14ac:dyDescent="0.2">
      <c r="A22" s="32" t="s">
        <v>70</v>
      </c>
      <c r="B22" s="57">
        <f>A16</f>
        <v>6.7876888403704608E-2</v>
      </c>
      <c r="C22" s="33">
        <f>D16</f>
        <v>606.49</v>
      </c>
      <c r="D22" s="34">
        <f>C22/(1+B22)</f>
        <v>567.93999999999994</v>
      </c>
      <c r="E22" s="92" t="s">
        <v>69</v>
      </c>
      <c r="F22" s="92"/>
      <c r="G22" s="92"/>
      <c r="H22" s="92"/>
      <c r="I22" s="2"/>
      <c r="J22" s="2"/>
      <c r="K22" s="2"/>
      <c r="L22" s="2"/>
      <c r="M22" s="2"/>
      <c r="N22" s="2"/>
      <c r="O22" s="2"/>
      <c r="P22" s="2"/>
      <c r="Q22" s="2"/>
      <c r="R22" s="2"/>
      <c r="S22" s="2"/>
      <c r="T22" s="2"/>
      <c r="U22" s="13"/>
      <c r="V22" s="2"/>
      <c r="W22" s="2"/>
      <c r="X22" s="23"/>
      <c r="Y22" s="2"/>
      <c r="Z22" s="89"/>
      <c r="AA22" s="89"/>
      <c r="AB22" s="2"/>
      <c r="AC22" s="2"/>
      <c r="AD22" s="2"/>
      <c r="AE22" s="2"/>
      <c r="AF22" s="2"/>
      <c r="AG22" s="2"/>
      <c r="AH22" s="2"/>
      <c r="AI22" s="2"/>
      <c r="AJ22" s="2"/>
      <c r="AK22" s="2"/>
      <c r="AL22" s="2"/>
      <c r="AM22" s="2"/>
      <c r="AN22" s="2"/>
      <c r="AO22" s="2"/>
      <c r="AP22" s="2"/>
      <c r="AQ22" s="2"/>
      <c r="AR22" s="2"/>
      <c r="AS22" s="2"/>
      <c r="AT22" s="2"/>
      <c r="AU22" s="2"/>
      <c r="AV22" s="2"/>
    </row>
    <row r="23" spans="1:48" x14ac:dyDescent="0.2">
      <c r="A23" s="2"/>
      <c r="B23" s="2"/>
      <c r="C23" s="2"/>
      <c r="D23" s="2"/>
      <c r="E23" s="2"/>
      <c r="F23" s="2"/>
      <c r="G23" s="2"/>
      <c r="H23" s="2"/>
      <c r="I23" s="2"/>
      <c r="J23" s="2"/>
      <c r="K23" s="2"/>
      <c r="L23" s="2"/>
      <c r="M23" s="2"/>
      <c r="N23" s="2"/>
      <c r="O23" s="2"/>
      <c r="P23" s="2"/>
      <c r="Q23" s="2"/>
      <c r="R23" s="2"/>
      <c r="S23" s="2"/>
      <c r="T23" s="2"/>
      <c r="U23" s="13"/>
      <c r="V23" s="2"/>
      <c r="W23" s="2"/>
      <c r="X23" s="23"/>
      <c r="Y23" s="2"/>
      <c r="Z23" s="2"/>
      <c r="AA23" s="2"/>
      <c r="AB23" s="2"/>
      <c r="AC23" s="2"/>
      <c r="AD23" s="2"/>
      <c r="AE23" s="2"/>
      <c r="AF23" s="2"/>
      <c r="AG23" s="2"/>
      <c r="AH23" s="2"/>
      <c r="AI23" s="2"/>
      <c r="AJ23" s="2"/>
      <c r="AK23" s="2"/>
      <c r="AL23" s="2"/>
      <c r="AM23" s="2"/>
      <c r="AN23" s="2"/>
      <c r="AO23" s="2"/>
      <c r="AP23" s="2"/>
      <c r="AQ23" s="2"/>
      <c r="AR23" s="2"/>
      <c r="AS23" s="2"/>
      <c r="AT23" s="2"/>
      <c r="AU23" s="2"/>
      <c r="AV23" s="2"/>
    </row>
    <row r="24" spans="1:48" x14ac:dyDescent="0.2">
      <c r="A24" s="2"/>
      <c r="B24" s="2"/>
      <c r="C24" s="2"/>
      <c r="D24" s="2"/>
      <c r="E24" s="2"/>
      <c r="F24" s="2"/>
      <c r="G24" s="2"/>
      <c r="H24" s="2"/>
      <c r="I24" s="2"/>
      <c r="J24" s="2"/>
      <c r="K24" s="2"/>
      <c r="L24" s="2"/>
      <c r="M24" s="2"/>
      <c r="N24" s="2"/>
      <c r="O24" s="2"/>
      <c r="P24" s="2"/>
      <c r="Q24" s="2"/>
      <c r="R24" s="2"/>
      <c r="S24" s="2"/>
      <c r="T24" s="2"/>
      <c r="U24" s="13"/>
      <c r="V24" s="2"/>
      <c r="W24" s="2"/>
      <c r="X24" s="2"/>
      <c r="Y24" s="2"/>
      <c r="Z24" s="89"/>
      <c r="AA24" s="89"/>
      <c r="AB24" s="2"/>
      <c r="AC24" s="2"/>
      <c r="AD24" s="2"/>
      <c r="AE24" s="2"/>
      <c r="AF24" s="2"/>
      <c r="AG24" s="2"/>
      <c r="AH24" s="2"/>
      <c r="AI24" s="2"/>
      <c r="AJ24" s="2"/>
      <c r="AK24" s="2"/>
      <c r="AL24" s="2"/>
      <c r="AM24" s="2"/>
      <c r="AN24" s="2"/>
      <c r="AO24" s="2"/>
      <c r="AP24" s="2"/>
      <c r="AQ24" s="2"/>
      <c r="AR24" s="2"/>
      <c r="AS24" s="2"/>
      <c r="AT24" s="2"/>
      <c r="AU24" s="2"/>
      <c r="AV24" s="2"/>
    </row>
    <row r="25" spans="1:48" x14ac:dyDescent="0.2">
      <c r="A25" s="2"/>
      <c r="B25" s="2"/>
      <c r="C25" s="2"/>
      <c r="D25" s="2"/>
      <c r="E25" s="2"/>
      <c r="F25" s="2"/>
      <c r="G25" s="2"/>
      <c r="H25" s="2"/>
      <c r="I25" s="2"/>
      <c r="J25" s="2"/>
      <c r="K25" s="2"/>
      <c r="L25" s="2"/>
      <c r="M25" s="2"/>
      <c r="N25" s="2"/>
      <c r="O25" s="2"/>
      <c r="P25" s="2"/>
      <c r="Q25" s="2"/>
      <c r="R25" s="2"/>
      <c r="S25" s="2"/>
      <c r="T25" s="2"/>
      <c r="U25" s="13"/>
      <c r="V25" s="2"/>
      <c r="W25" s="2"/>
      <c r="X25" s="2"/>
      <c r="Y25" s="2"/>
      <c r="Z25" s="89"/>
      <c r="AA25" s="89"/>
      <c r="AB25" s="2"/>
      <c r="AC25" s="2"/>
      <c r="AD25" s="2"/>
      <c r="AE25" s="2"/>
      <c r="AF25" s="2"/>
      <c r="AG25" s="2"/>
      <c r="AH25" s="2"/>
      <c r="AI25" s="2"/>
      <c r="AJ25" s="2"/>
      <c r="AK25" s="2"/>
      <c r="AL25" s="2"/>
      <c r="AM25" s="2"/>
      <c r="AN25" s="2"/>
      <c r="AO25" s="2"/>
      <c r="AP25" s="2"/>
      <c r="AQ25" s="2"/>
      <c r="AR25" s="2"/>
      <c r="AS25" s="2"/>
      <c r="AT25" s="2"/>
      <c r="AU25" s="2"/>
      <c r="AV25" s="2"/>
    </row>
    <row r="26" spans="1:48" x14ac:dyDescent="0.2">
      <c r="A26" s="2"/>
      <c r="B26" s="2"/>
      <c r="C26" s="2"/>
      <c r="D26" s="2"/>
      <c r="E26" s="2"/>
      <c r="F26" s="2"/>
      <c r="G26" s="2"/>
      <c r="H26" s="2"/>
      <c r="I26" s="2"/>
      <c r="J26" s="2"/>
      <c r="K26" s="2"/>
      <c r="L26" s="2"/>
      <c r="M26" s="2"/>
      <c r="N26" s="2"/>
      <c r="O26" s="2"/>
      <c r="P26" s="2"/>
      <c r="Q26" s="2"/>
      <c r="R26" s="2"/>
      <c r="S26" s="2"/>
      <c r="T26" s="2"/>
      <c r="U26" s="13"/>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row>
    <row r="27" spans="1:48" x14ac:dyDescent="0.2">
      <c r="A27" s="2"/>
      <c r="B27" s="2"/>
      <c r="C27" s="2"/>
      <c r="D27" s="2"/>
      <c r="E27" s="2"/>
      <c r="F27" s="2"/>
      <c r="G27" s="2"/>
      <c r="H27" s="2"/>
      <c r="I27" s="2"/>
      <c r="J27" s="2"/>
      <c r="K27" s="2"/>
      <c r="L27" s="2"/>
      <c r="M27" s="2"/>
      <c r="N27" s="2"/>
      <c r="O27" s="2"/>
      <c r="P27" s="2"/>
      <c r="Q27" s="2"/>
      <c r="R27" s="2"/>
      <c r="S27" s="2"/>
      <c r="T27" s="2"/>
      <c r="U27" s="13"/>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row>
    <row r="28" spans="1:48" x14ac:dyDescent="0.2">
      <c r="A28" s="2"/>
      <c r="B28" s="2"/>
      <c r="C28" s="2"/>
      <c r="D28" s="2"/>
      <c r="E28" s="2"/>
      <c r="F28" s="2"/>
      <c r="G28" s="2"/>
      <c r="H28" s="2"/>
      <c r="I28" s="2"/>
      <c r="J28" s="2"/>
      <c r="K28" s="2"/>
      <c r="L28" s="2"/>
      <c r="M28" s="2"/>
      <c r="N28" s="2"/>
      <c r="O28" s="2"/>
      <c r="P28" s="2"/>
      <c r="Q28" s="2"/>
      <c r="R28" s="2"/>
      <c r="S28" s="2"/>
      <c r="T28" s="2"/>
      <c r="U28" s="13"/>
      <c r="V28" s="2"/>
      <c r="W28" s="2"/>
      <c r="X28" s="2"/>
      <c r="Y28" s="2"/>
      <c r="Z28" s="89"/>
      <c r="AA28" s="89"/>
      <c r="AB28" s="2"/>
      <c r="AC28" s="2"/>
      <c r="AD28" s="2"/>
      <c r="AE28" s="2"/>
      <c r="AF28" s="2"/>
      <c r="AG28" s="2"/>
      <c r="AH28" s="2"/>
      <c r="AI28" s="2"/>
      <c r="AJ28" s="2"/>
      <c r="AK28" s="2"/>
      <c r="AL28" s="2"/>
      <c r="AM28" s="2"/>
      <c r="AN28" s="2"/>
      <c r="AO28" s="2"/>
      <c r="AP28" s="2"/>
      <c r="AQ28" s="2"/>
      <c r="AR28" s="2"/>
      <c r="AS28" s="2"/>
      <c r="AT28" s="2"/>
      <c r="AU28" s="2"/>
      <c r="AV28" s="2"/>
    </row>
    <row r="29" spans="1:48" x14ac:dyDescent="0.2">
      <c r="A29" s="2"/>
      <c r="B29" s="2"/>
      <c r="C29" s="2"/>
      <c r="D29" s="2"/>
      <c r="E29" s="2"/>
      <c r="F29" s="2"/>
      <c r="G29" s="2"/>
      <c r="H29" s="2"/>
      <c r="I29" s="2"/>
      <c r="J29" s="2"/>
      <c r="K29" s="2"/>
      <c r="L29" s="2"/>
      <c r="M29" s="2"/>
      <c r="N29" s="2"/>
      <c r="O29" s="2"/>
      <c r="P29" s="2"/>
      <c r="Q29" s="2"/>
      <c r="R29" s="2"/>
      <c r="S29" s="2"/>
      <c r="T29" s="2"/>
      <c r="U29" s="13"/>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row>
    <row r="30" spans="1:48" x14ac:dyDescent="0.2">
      <c r="A30" s="2"/>
      <c r="B30" s="2"/>
      <c r="C30" s="2"/>
      <c r="D30" s="2"/>
      <c r="E30" s="2"/>
      <c r="F30" s="2"/>
      <c r="G30" s="2"/>
      <c r="H30" s="2"/>
      <c r="I30" s="2"/>
      <c r="J30" s="2"/>
      <c r="K30" s="2"/>
      <c r="L30" s="2"/>
      <c r="M30" s="2"/>
      <c r="N30" s="2"/>
      <c r="O30" s="2"/>
      <c r="P30" s="2"/>
      <c r="Q30" s="2"/>
      <c r="R30" s="2"/>
      <c r="S30" s="2"/>
      <c r="T30" s="2"/>
      <c r="U30" s="13"/>
      <c r="V30" s="2"/>
      <c r="W30" s="2"/>
      <c r="X30" s="2"/>
      <c r="Y30" s="2"/>
      <c r="Z30" s="89"/>
      <c r="AA30" s="89"/>
      <c r="AB30" s="2"/>
      <c r="AC30" s="2"/>
      <c r="AD30" s="2"/>
      <c r="AE30" s="2"/>
      <c r="AF30" s="2"/>
      <c r="AG30" s="2"/>
      <c r="AH30" s="2"/>
      <c r="AI30" s="2"/>
      <c r="AJ30" s="2"/>
      <c r="AK30" s="2"/>
      <c r="AL30" s="2"/>
      <c r="AM30" s="2"/>
      <c r="AN30" s="2"/>
      <c r="AO30" s="2"/>
      <c r="AP30" s="2"/>
      <c r="AQ30" s="2"/>
      <c r="AR30" s="2"/>
      <c r="AS30" s="2"/>
      <c r="AT30" s="2"/>
      <c r="AU30" s="2"/>
      <c r="AV30" s="2"/>
    </row>
    <row r="31" spans="1:48" x14ac:dyDescent="0.2">
      <c r="A31" s="2"/>
      <c r="B31" s="2"/>
      <c r="C31" s="2"/>
      <c r="D31" s="2"/>
      <c r="E31" s="2"/>
      <c r="F31" s="2"/>
      <c r="G31" s="2"/>
      <c r="H31" s="2"/>
      <c r="I31" s="2"/>
      <c r="J31" s="2"/>
      <c r="K31" s="2"/>
      <c r="L31" s="2"/>
      <c r="M31" s="2"/>
      <c r="N31" s="2"/>
      <c r="O31" s="2"/>
      <c r="P31" s="2"/>
      <c r="Q31" s="2"/>
      <c r="R31" s="2"/>
      <c r="S31" s="2"/>
      <c r="T31" s="2"/>
      <c r="U31" s="13"/>
      <c r="V31" s="2"/>
      <c r="W31" s="2"/>
      <c r="X31" s="2"/>
      <c r="Y31" s="2"/>
      <c r="Z31" s="89"/>
      <c r="AA31" s="89"/>
      <c r="AB31" s="2"/>
      <c r="AC31" s="2"/>
      <c r="AD31" s="2"/>
      <c r="AE31" s="2"/>
      <c r="AF31" s="2"/>
      <c r="AG31" s="2"/>
      <c r="AH31" s="2"/>
      <c r="AI31" s="2"/>
      <c r="AJ31" s="2"/>
      <c r="AK31" s="2"/>
      <c r="AL31" s="2"/>
      <c r="AM31" s="2"/>
      <c r="AN31" s="2"/>
      <c r="AO31" s="2"/>
      <c r="AP31" s="2"/>
      <c r="AQ31" s="2"/>
      <c r="AR31" s="2"/>
      <c r="AS31" s="2"/>
      <c r="AT31" s="2"/>
      <c r="AU31" s="2"/>
      <c r="AV31" s="2"/>
    </row>
    <row r="32" spans="1:48" x14ac:dyDescent="0.2">
      <c r="A32" s="2"/>
      <c r="B32" s="2"/>
      <c r="C32" s="2"/>
      <c r="D32" s="2"/>
      <c r="E32" s="2"/>
      <c r="F32" s="2"/>
      <c r="G32" s="2"/>
      <c r="H32" s="2"/>
      <c r="I32" s="2"/>
      <c r="J32" s="2"/>
      <c r="K32" s="2"/>
      <c r="L32" s="2"/>
      <c r="M32" s="2"/>
      <c r="N32" s="2"/>
      <c r="O32" s="2"/>
      <c r="P32" s="2"/>
      <c r="Q32" s="2"/>
      <c r="R32" s="2"/>
      <c r="S32" s="2"/>
      <c r="T32" s="2"/>
      <c r="U32" s="13"/>
      <c r="V32" s="2"/>
      <c r="W32" s="2"/>
      <c r="X32" s="2"/>
      <c r="Y32" s="2"/>
      <c r="Z32" s="89"/>
      <c r="AA32" s="89"/>
      <c r="AB32" s="2"/>
      <c r="AC32" s="2"/>
      <c r="AD32" s="2"/>
      <c r="AE32" s="2"/>
      <c r="AF32" s="2"/>
      <c r="AG32" s="2"/>
      <c r="AH32" s="2"/>
      <c r="AI32" s="2"/>
      <c r="AJ32" s="2"/>
      <c r="AK32" s="2"/>
      <c r="AL32" s="2"/>
      <c r="AM32" s="2"/>
      <c r="AN32" s="2"/>
      <c r="AO32" s="2"/>
      <c r="AP32" s="2"/>
      <c r="AQ32" s="2"/>
      <c r="AR32" s="2"/>
      <c r="AS32" s="2"/>
      <c r="AT32" s="2"/>
      <c r="AU32" s="2"/>
      <c r="AV32" s="2"/>
    </row>
    <row r="33" spans="1:48" x14ac:dyDescent="0.2">
      <c r="A33" s="2"/>
      <c r="B33" s="2"/>
      <c r="C33" s="2"/>
      <c r="D33" s="2"/>
      <c r="E33" s="2"/>
      <c r="F33" s="2"/>
      <c r="G33" s="2"/>
      <c r="H33" s="2"/>
      <c r="I33" s="2"/>
      <c r="J33" s="2"/>
      <c r="K33" s="2"/>
      <c r="L33" s="2"/>
      <c r="M33" s="2"/>
      <c r="N33" s="2"/>
      <c r="O33" s="2"/>
      <c r="P33" s="2"/>
      <c r="Q33" s="2"/>
      <c r="R33" s="2"/>
      <c r="S33" s="2"/>
      <c r="T33" s="2"/>
      <c r="U33" s="13"/>
      <c r="V33" s="2"/>
      <c r="W33" s="2"/>
      <c r="X33" s="2"/>
      <c r="Y33" s="2"/>
      <c r="Z33" s="89"/>
      <c r="AA33" s="89"/>
      <c r="AB33" s="2"/>
      <c r="AC33" s="2"/>
      <c r="AD33" s="2"/>
      <c r="AE33" s="2"/>
      <c r="AF33" s="2"/>
      <c r="AG33" s="2"/>
      <c r="AH33" s="2"/>
      <c r="AI33" s="2"/>
      <c r="AJ33" s="2"/>
      <c r="AK33" s="2"/>
      <c r="AL33" s="2"/>
      <c r="AM33" s="2"/>
      <c r="AN33" s="2"/>
      <c r="AO33" s="2"/>
      <c r="AP33" s="2"/>
      <c r="AQ33" s="2"/>
      <c r="AR33" s="2"/>
      <c r="AS33" s="2"/>
      <c r="AT33" s="2"/>
      <c r="AU33" s="2"/>
      <c r="AV33" s="2"/>
    </row>
    <row r="34" spans="1:48" x14ac:dyDescent="0.2">
      <c r="A34" s="2"/>
      <c r="B34" s="2"/>
      <c r="C34" s="2"/>
      <c r="D34" s="2"/>
      <c r="E34" s="2"/>
      <c r="F34" s="2"/>
      <c r="G34" s="2"/>
      <c r="H34" s="2"/>
      <c r="I34" s="2"/>
      <c r="J34" s="2"/>
      <c r="K34" s="2"/>
      <c r="L34" s="2"/>
      <c r="M34" s="2"/>
      <c r="N34" s="2"/>
      <c r="O34" s="2"/>
      <c r="P34" s="2"/>
      <c r="Q34" s="2"/>
      <c r="R34" s="2"/>
      <c r="S34" s="2"/>
      <c r="T34" s="2"/>
      <c r="U34" s="13"/>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row>
    <row r="35" spans="1:48" x14ac:dyDescent="0.2">
      <c r="A35" s="2"/>
      <c r="B35" s="2"/>
      <c r="C35" s="2"/>
      <c r="D35" s="2"/>
      <c r="E35" s="2"/>
      <c r="F35" s="2"/>
      <c r="G35" s="2"/>
      <c r="H35" s="2"/>
      <c r="I35" s="2"/>
      <c r="J35" s="2"/>
      <c r="K35" s="2"/>
      <c r="L35" s="2"/>
      <c r="M35" s="2"/>
      <c r="N35" s="2"/>
      <c r="O35" s="2"/>
      <c r="P35" s="2"/>
      <c r="Q35" s="2"/>
      <c r="R35" s="2"/>
      <c r="S35" s="2"/>
      <c r="T35" s="2"/>
      <c r="U35" s="13"/>
      <c r="V35" s="13"/>
      <c r="W35" s="13"/>
      <c r="X35" s="13"/>
      <c r="Y35" s="13"/>
      <c r="Z35" s="13"/>
      <c r="AA35" s="13"/>
      <c r="AB35" s="13"/>
      <c r="AC35" s="13"/>
      <c r="AD35" s="13"/>
      <c r="AE35" s="13"/>
      <c r="AF35" s="13"/>
      <c r="AG35" s="13"/>
      <c r="AH35" s="13"/>
      <c r="AI35" s="13"/>
      <c r="AJ35" s="13"/>
      <c r="AK35" s="2"/>
      <c r="AL35" s="2"/>
      <c r="AM35" s="2"/>
      <c r="AN35" s="2"/>
      <c r="AO35" s="2"/>
      <c r="AP35" s="2"/>
      <c r="AQ35" s="2"/>
      <c r="AR35" s="2"/>
      <c r="AS35" s="2"/>
      <c r="AT35" s="2"/>
      <c r="AU35" s="2"/>
      <c r="AV35" s="2"/>
    </row>
    <row r="36" spans="1:48" x14ac:dyDescent="0.2">
      <c r="A36" s="2"/>
      <c r="B36" s="2"/>
      <c r="C36" s="2"/>
      <c r="D36" s="2"/>
      <c r="E36" s="2"/>
      <c r="F36" s="2"/>
      <c r="G36" s="2"/>
      <c r="H36" s="2"/>
      <c r="I36" s="2"/>
      <c r="J36" s="2"/>
      <c r="K36" s="2"/>
      <c r="L36" s="2"/>
      <c r="M36" s="2"/>
      <c r="N36" s="2"/>
      <c r="O36" s="2"/>
      <c r="P36" s="2"/>
      <c r="Q36" s="2"/>
      <c r="R36" s="2"/>
      <c r="S36" s="2"/>
      <c r="T36" s="2"/>
      <c r="U36" s="13"/>
      <c r="V36" s="13"/>
      <c r="W36" s="13"/>
      <c r="X36" s="13"/>
      <c r="Y36" s="13"/>
      <c r="Z36" s="13"/>
      <c r="AA36" s="13"/>
      <c r="AB36" s="13"/>
      <c r="AC36" s="13"/>
      <c r="AD36" s="13"/>
      <c r="AE36" s="13"/>
      <c r="AF36" s="13"/>
      <c r="AG36" s="13"/>
      <c r="AH36" s="13"/>
      <c r="AI36" s="13"/>
      <c r="AJ36" s="13"/>
      <c r="AK36" s="2"/>
      <c r="AL36" s="2"/>
      <c r="AM36" s="2"/>
      <c r="AN36" s="2"/>
      <c r="AO36" s="2"/>
      <c r="AP36" s="2"/>
      <c r="AQ36" s="2"/>
      <c r="AR36" s="2"/>
      <c r="AS36" s="2"/>
      <c r="AT36" s="2"/>
      <c r="AU36" s="2"/>
      <c r="AV36" s="2"/>
    </row>
    <row r="37" spans="1:48" x14ac:dyDescent="0.2">
      <c r="A37" s="2"/>
      <c r="B37" s="2"/>
      <c r="C37" s="2"/>
      <c r="D37" s="2"/>
      <c r="E37" s="2"/>
      <c r="F37" s="2"/>
      <c r="G37" s="2"/>
      <c r="H37" s="2"/>
      <c r="I37" s="2"/>
      <c r="J37" s="2"/>
      <c r="K37" s="2"/>
      <c r="L37" s="2"/>
      <c r="M37" s="2"/>
      <c r="N37" s="2"/>
      <c r="O37" s="2"/>
      <c r="P37" s="2"/>
      <c r="Q37" s="2"/>
      <c r="R37" s="2"/>
      <c r="S37" s="2"/>
      <c r="T37" s="2"/>
      <c r="U37" s="13"/>
      <c r="V37" s="13"/>
      <c r="W37" s="13"/>
      <c r="X37" s="13"/>
      <c r="Y37" s="13"/>
      <c r="Z37" s="13"/>
      <c r="AA37" s="13"/>
      <c r="AB37" s="13"/>
      <c r="AC37" s="13"/>
      <c r="AD37" s="13"/>
      <c r="AE37" s="13"/>
      <c r="AF37" s="13"/>
      <c r="AG37" s="13"/>
      <c r="AH37" s="13"/>
      <c r="AI37" s="13"/>
      <c r="AJ37" s="13"/>
      <c r="AK37" s="2"/>
      <c r="AL37" s="2"/>
      <c r="AM37" s="2"/>
      <c r="AN37" s="2"/>
      <c r="AO37" s="2"/>
      <c r="AP37" s="2"/>
      <c r="AQ37" s="2"/>
      <c r="AR37" s="2"/>
      <c r="AS37" s="2"/>
      <c r="AT37" s="2"/>
      <c r="AU37" s="2"/>
      <c r="AV37" s="2"/>
    </row>
    <row r="38" spans="1:48" x14ac:dyDescent="0.2">
      <c r="A38" s="2"/>
      <c r="B38" s="2"/>
      <c r="C38" s="2"/>
      <c r="D38" s="2"/>
      <c r="E38" s="2"/>
      <c r="F38" s="2"/>
      <c r="G38" s="2"/>
      <c r="H38" s="2"/>
      <c r="I38" s="2"/>
      <c r="J38" s="2"/>
      <c r="K38" s="2"/>
      <c r="L38" s="2"/>
      <c r="M38" s="2"/>
      <c r="N38" s="2"/>
      <c r="O38" s="2"/>
      <c r="P38" s="2"/>
      <c r="Q38" s="2"/>
      <c r="R38" s="2"/>
      <c r="S38" s="2"/>
      <c r="T38" s="2"/>
      <c r="U38" s="13"/>
      <c r="V38" s="13"/>
      <c r="W38" s="13"/>
      <c r="X38" s="13"/>
      <c r="Y38" s="13"/>
      <c r="Z38" s="13"/>
      <c r="AA38" s="13"/>
      <c r="AB38" s="13"/>
      <c r="AC38" s="13"/>
      <c r="AD38" s="13"/>
      <c r="AE38" s="13"/>
      <c r="AF38" s="13"/>
      <c r="AG38" s="13"/>
      <c r="AH38" s="13"/>
      <c r="AI38" s="13"/>
      <c r="AJ38" s="13"/>
      <c r="AK38" s="2"/>
      <c r="AL38" s="2"/>
      <c r="AM38" s="2"/>
      <c r="AN38" s="2"/>
      <c r="AO38" s="2"/>
      <c r="AP38" s="2"/>
      <c r="AQ38" s="2"/>
      <c r="AR38" s="2"/>
      <c r="AS38" s="2"/>
      <c r="AT38" s="2"/>
      <c r="AU38" s="2"/>
      <c r="AV38" s="2"/>
    </row>
    <row r="39" spans="1:48" x14ac:dyDescent="0.2">
      <c r="A39" s="2"/>
      <c r="B39" s="2"/>
      <c r="C39" s="2"/>
      <c r="D39" s="2"/>
      <c r="E39" s="2"/>
      <c r="F39" s="2"/>
      <c r="G39" s="2"/>
      <c r="H39" s="2"/>
      <c r="I39" s="2"/>
      <c r="J39" s="2"/>
      <c r="K39" s="2"/>
      <c r="L39" s="2"/>
      <c r="M39" s="2"/>
      <c r="N39" s="2"/>
      <c r="O39" s="2"/>
      <c r="P39" s="2"/>
      <c r="Q39" s="2"/>
      <c r="R39" s="2"/>
      <c r="S39" s="2"/>
      <c r="T39" s="2"/>
      <c r="U39" s="13"/>
      <c r="V39" s="13"/>
      <c r="W39" s="13"/>
      <c r="X39" s="13"/>
      <c r="Y39" s="13"/>
      <c r="Z39" s="13"/>
      <c r="AA39" s="13"/>
      <c r="AB39" s="13"/>
      <c r="AC39" s="13"/>
      <c r="AD39" s="13"/>
      <c r="AE39" s="13"/>
      <c r="AF39" s="13"/>
      <c r="AG39" s="13"/>
      <c r="AH39" s="13"/>
      <c r="AI39" s="13"/>
      <c r="AJ39" s="13"/>
      <c r="AK39" s="2"/>
      <c r="AL39" s="2"/>
      <c r="AM39" s="2"/>
      <c r="AN39" s="2"/>
      <c r="AO39" s="2"/>
      <c r="AP39" s="2"/>
      <c r="AQ39" s="2"/>
      <c r="AR39" s="2"/>
      <c r="AS39" s="2"/>
      <c r="AT39" s="2"/>
      <c r="AU39" s="2"/>
      <c r="AV39" s="2"/>
    </row>
    <row r="40" spans="1:48" x14ac:dyDescent="0.2">
      <c r="A40" s="2"/>
      <c r="B40" s="2"/>
      <c r="C40" s="2"/>
      <c r="D40" s="2"/>
      <c r="E40" s="2"/>
      <c r="F40" s="2"/>
      <c r="G40" s="2"/>
      <c r="H40" s="2"/>
      <c r="I40" s="2"/>
      <c r="J40" s="2"/>
      <c r="K40" s="2"/>
      <c r="L40" s="2"/>
      <c r="M40" s="2"/>
      <c r="N40" s="2"/>
      <c r="O40" s="2"/>
      <c r="P40" s="2"/>
      <c r="Q40" s="2"/>
      <c r="R40" s="2"/>
      <c r="S40" s="2"/>
      <c r="T40" s="2"/>
      <c r="U40" s="13"/>
      <c r="V40" s="13"/>
      <c r="W40" s="13"/>
      <c r="X40" s="13"/>
      <c r="Y40" s="13"/>
      <c r="Z40" s="13"/>
      <c r="AA40" s="13"/>
      <c r="AB40" s="13"/>
      <c r="AC40" s="13"/>
      <c r="AD40" s="13"/>
      <c r="AE40" s="13"/>
      <c r="AF40" s="13"/>
      <c r="AG40" s="13"/>
      <c r="AH40" s="13"/>
      <c r="AI40" s="13"/>
      <c r="AJ40" s="13"/>
      <c r="AK40" s="2"/>
      <c r="AL40" s="2"/>
      <c r="AM40" s="2"/>
      <c r="AN40" s="2"/>
      <c r="AO40" s="2"/>
      <c r="AP40" s="2"/>
      <c r="AQ40" s="2"/>
      <c r="AR40" s="2"/>
      <c r="AS40" s="2"/>
      <c r="AT40" s="2"/>
      <c r="AU40" s="2"/>
      <c r="AV40" s="2"/>
    </row>
    <row r="41" spans="1:48" x14ac:dyDescent="0.2">
      <c r="A41" s="2"/>
      <c r="B41" s="2"/>
      <c r="C41" s="2"/>
      <c r="D41" s="2"/>
      <c r="E41" s="2"/>
      <c r="F41" s="2"/>
      <c r="G41" s="2"/>
      <c r="H41" s="2"/>
      <c r="I41" s="2"/>
      <c r="J41" s="2"/>
      <c r="K41" s="2"/>
      <c r="L41" s="2"/>
      <c r="M41" s="2"/>
      <c r="N41" s="2"/>
      <c r="O41" s="2"/>
      <c r="P41" s="2"/>
      <c r="Q41" s="2"/>
      <c r="R41" s="2"/>
      <c r="S41" s="2"/>
      <c r="T41" s="2"/>
      <c r="U41" s="13"/>
      <c r="V41" s="13"/>
      <c r="W41" s="13"/>
      <c r="X41" s="13"/>
      <c r="Y41" s="13"/>
      <c r="Z41" s="13"/>
      <c r="AA41" s="13"/>
      <c r="AB41" s="13"/>
      <c r="AC41" s="13"/>
      <c r="AD41" s="13"/>
      <c r="AE41" s="13"/>
      <c r="AF41" s="13"/>
      <c r="AG41" s="13"/>
      <c r="AH41" s="13"/>
      <c r="AI41" s="13"/>
      <c r="AJ41" s="13"/>
      <c r="AK41" s="2"/>
      <c r="AL41" s="2"/>
      <c r="AM41" s="2"/>
      <c r="AN41" s="2"/>
      <c r="AO41" s="2"/>
      <c r="AP41" s="2"/>
      <c r="AQ41" s="2"/>
      <c r="AR41" s="2"/>
      <c r="AS41" s="2"/>
      <c r="AT41" s="2"/>
      <c r="AU41" s="2"/>
      <c r="AV41" s="2"/>
    </row>
    <row r="42" spans="1:48" x14ac:dyDescent="0.2">
      <c r="A42" s="2"/>
      <c r="B42" s="2"/>
      <c r="C42" s="2"/>
      <c r="D42" s="2"/>
      <c r="E42" s="2"/>
      <c r="F42" s="2"/>
      <c r="G42" s="2"/>
      <c r="H42" s="2"/>
      <c r="I42" s="2"/>
      <c r="J42" s="2"/>
      <c r="K42" s="2"/>
      <c r="L42" s="2"/>
      <c r="M42" s="2"/>
      <c r="N42" s="2"/>
      <c r="O42" s="2"/>
      <c r="P42" s="2"/>
      <c r="Q42" s="2"/>
      <c r="R42" s="2"/>
      <c r="S42" s="2"/>
      <c r="T42" s="2"/>
      <c r="U42" s="13"/>
      <c r="V42" s="13"/>
      <c r="W42" s="13"/>
      <c r="X42" s="13"/>
      <c r="Y42" s="13"/>
      <c r="Z42" s="13"/>
      <c r="AA42" s="13"/>
      <c r="AB42" s="13"/>
      <c r="AC42" s="13"/>
      <c r="AD42" s="13"/>
      <c r="AE42" s="13"/>
      <c r="AF42" s="13"/>
      <c r="AG42" s="13"/>
      <c r="AH42" s="13"/>
      <c r="AI42" s="13"/>
      <c r="AJ42" s="13"/>
      <c r="AK42" s="2"/>
      <c r="AL42" s="2"/>
      <c r="AM42" s="2"/>
      <c r="AN42" s="2"/>
      <c r="AO42" s="2"/>
      <c r="AP42" s="2"/>
      <c r="AQ42" s="2"/>
      <c r="AR42" s="2"/>
      <c r="AS42" s="2"/>
      <c r="AT42" s="2"/>
      <c r="AU42" s="2"/>
      <c r="AV42" s="2"/>
    </row>
    <row r="43" spans="1:48" x14ac:dyDescent="0.2">
      <c r="A43" s="2"/>
      <c r="B43" s="2"/>
      <c r="C43" s="2"/>
      <c r="D43" s="2"/>
      <c r="E43" s="2"/>
      <c r="F43" s="2"/>
      <c r="G43" s="2"/>
      <c r="H43" s="2"/>
      <c r="I43" s="2"/>
      <c r="J43" s="2"/>
      <c r="K43" s="2"/>
      <c r="L43" s="2"/>
      <c r="M43" s="2"/>
      <c r="N43" s="2"/>
      <c r="O43" s="2"/>
      <c r="P43" s="2"/>
      <c r="Q43" s="2"/>
      <c r="R43" s="2"/>
      <c r="S43" s="2"/>
      <c r="T43" s="2"/>
      <c r="U43" s="13"/>
      <c r="V43" s="13"/>
      <c r="W43" s="13"/>
      <c r="X43" s="13"/>
      <c r="Y43" s="13"/>
      <c r="Z43" s="13"/>
      <c r="AA43" s="13"/>
      <c r="AB43" s="13"/>
      <c r="AC43" s="13"/>
      <c r="AD43" s="13"/>
      <c r="AE43" s="13"/>
      <c r="AF43" s="13"/>
      <c r="AG43" s="13"/>
      <c r="AH43" s="13"/>
      <c r="AI43" s="13"/>
      <c r="AJ43" s="13"/>
      <c r="AK43" s="2"/>
      <c r="AL43" s="2"/>
      <c r="AM43" s="2"/>
      <c r="AN43" s="2"/>
      <c r="AO43" s="2"/>
      <c r="AP43" s="2"/>
      <c r="AQ43" s="2"/>
      <c r="AR43" s="2"/>
      <c r="AS43" s="2"/>
      <c r="AT43" s="2"/>
      <c r="AU43" s="2"/>
      <c r="AV43" s="2"/>
    </row>
    <row r="44" spans="1:48" x14ac:dyDescent="0.2">
      <c r="A44" s="2"/>
      <c r="B44" s="2"/>
      <c r="C44" s="2"/>
      <c r="D44" s="2"/>
      <c r="E44" s="2"/>
      <c r="F44" s="2"/>
      <c r="G44" s="2"/>
      <c r="H44" s="2"/>
      <c r="I44" s="2"/>
      <c r="J44" s="2"/>
      <c r="K44" s="2"/>
      <c r="L44" s="2"/>
      <c r="M44" s="2"/>
      <c r="N44" s="2"/>
      <c r="O44" s="2"/>
      <c r="P44" s="2"/>
      <c r="Q44" s="2"/>
      <c r="R44" s="2"/>
      <c r="S44" s="2"/>
      <c r="T44" s="2"/>
      <c r="U44" s="13"/>
      <c r="V44" s="13"/>
      <c r="W44" s="13"/>
      <c r="X44" s="13"/>
      <c r="Y44" s="13"/>
      <c r="Z44" s="13"/>
      <c r="AA44" s="13"/>
      <c r="AB44" s="13"/>
      <c r="AC44" s="13"/>
      <c r="AD44" s="13"/>
      <c r="AE44" s="13"/>
      <c r="AF44" s="13"/>
      <c r="AG44" s="13"/>
      <c r="AH44" s="13"/>
      <c r="AI44" s="13"/>
      <c r="AJ44" s="13"/>
      <c r="AK44" s="2"/>
      <c r="AL44" s="2"/>
      <c r="AM44" s="2"/>
      <c r="AN44" s="2"/>
      <c r="AO44" s="2"/>
      <c r="AP44" s="2"/>
      <c r="AQ44" s="2"/>
      <c r="AR44" s="2"/>
      <c r="AS44" s="2"/>
      <c r="AT44" s="2"/>
      <c r="AU44" s="2"/>
      <c r="AV44" s="2"/>
    </row>
    <row r="45" spans="1:48" x14ac:dyDescent="0.2">
      <c r="A45" s="2"/>
      <c r="B45" s="2"/>
      <c r="C45" s="2"/>
      <c r="D45" s="2"/>
      <c r="E45" s="2"/>
      <c r="F45" s="2"/>
      <c r="G45" s="2"/>
      <c r="H45" s="2"/>
      <c r="I45" s="2"/>
      <c r="J45" s="2"/>
      <c r="K45" s="2"/>
      <c r="L45" s="2"/>
      <c r="M45" s="2"/>
      <c r="N45" s="2"/>
      <c r="O45" s="2"/>
      <c r="P45" s="2"/>
      <c r="Q45" s="2"/>
      <c r="R45" s="2"/>
      <c r="S45" s="2"/>
      <c r="T45" s="2"/>
      <c r="U45" s="13"/>
      <c r="V45" s="13"/>
      <c r="W45" s="13"/>
      <c r="X45" s="13"/>
      <c r="Y45" s="13"/>
      <c r="Z45" s="13"/>
      <c r="AA45" s="13"/>
      <c r="AB45" s="13"/>
      <c r="AC45" s="13"/>
      <c r="AD45" s="13"/>
      <c r="AE45" s="13"/>
      <c r="AF45" s="13"/>
      <c r="AG45" s="13"/>
      <c r="AH45" s="13"/>
      <c r="AI45" s="13"/>
      <c r="AJ45" s="13"/>
      <c r="AK45" s="2"/>
      <c r="AL45" s="2"/>
      <c r="AM45" s="2"/>
      <c r="AN45" s="2"/>
      <c r="AO45" s="2"/>
      <c r="AP45" s="2"/>
      <c r="AQ45" s="2"/>
      <c r="AR45" s="2"/>
      <c r="AS45" s="2"/>
      <c r="AT45" s="2"/>
      <c r="AU45" s="2"/>
      <c r="AV45" s="2"/>
    </row>
    <row r="46" spans="1:48" x14ac:dyDescent="0.2">
      <c r="A46" s="2"/>
      <c r="B46" s="2"/>
      <c r="C46" s="2"/>
      <c r="D46" s="2"/>
      <c r="E46" s="2"/>
      <c r="F46" s="2"/>
      <c r="G46" s="2"/>
      <c r="H46" s="2"/>
      <c r="I46" s="2"/>
      <c r="J46" s="2"/>
      <c r="K46" s="2"/>
      <c r="L46" s="2"/>
      <c r="M46" s="2"/>
      <c r="N46" s="2"/>
      <c r="O46" s="2"/>
      <c r="P46" s="2"/>
      <c r="Q46" s="2"/>
      <c r="R46" s="2"/>
      <c r="S46" s="2"/>
      <c r="T46" s="2"/>
      <c r="U46" s="13"/>
      <c r="V46" s="13"/>
      <c r="W46" s="13"/>
      <c r="X46" s="13"/>
      <c r="Y46" s="13"/>
      <c r="Z46" s="13"/>
      <c r="AA46" s="13"/>
      <c r="AB46" s="13"/>
      <c r="AC46" s="13"/>
      <c r="AD46" s="13"/>
      <c r="AE46" s="13"/>
      <c r="AF46" s="13"/>
      <c r="AG46" s="13"/>
      <c r="AH46" s="13"/>
      <c r="AI46" s="13"/>
      <c r="AJ46" s="13"/>
      <c r="AK46" s="2"/>
      <c r="AL46" s="2"/>
      <c r="AM46" s="2"/>
      <c r="AN46" s="2"/>
      <c r="AO46" s="2"/>
      <c r="AP46" s="2"/>
      <c r="AQ46" s="2"/>
      <c r="AR46" s="2"/>
      <c r="AS46" s="2"/>
      <c r="AT46" s="2"/>
      <c r="AU46" s="2"/>
      <c r="AV46" s="2"/>
    </row>
    <row r="47" spans="1:48" x14ac:dyDescent="0.2">
      <c r="A47" s="2"/>
      <c r="B47" s="2"/>
      <c r="C47" s="2"/>
      <c r="D47" s="2"/>
      <c r="E47" s="2"/>
      <c r="F47" s="2"/>
      <c r="G47" s="2"/>
      <c r="H47" s="2"/>
      <c r="I47" s="2"/>
      <c r="J47" s="2"/>
      <c r="K47" s="2"/>
      <c r="L47" s="2"/>
      <c r="M47" s="2"/>
      <c r="N47" s="2"/>
      <c r="O47" s="2"/>
      <c r="P47" s="2"/>
      <c r="Q47" s="2"/>
      <c r="R47" s="2"/>
      <c r="S47" s="2"/>
      <c r="T47" s="2"/>
      <c r="U47" s="13"/>
      <c r="V47" s="13"/>
      <c r="W47" s="13"/>
      <c r="X47" s="13"/>
      <c r="Y47" s="13"/>
      <c r="Z47" s="13"/>
      <c r="AA47" s="13"/>
      <c r="AB47" s="13"/>
      <c r="AC47" s="13"/>
      <c r="AD47" s="13"/>
      <c r="AE47" s="13"/>
      <c r="AF47" s="13"/>
      <c r="AG47" s="13"/>
      <c r="AH47" s="13"/>
      <c r="AI47" s="13"/>
      <c r="AJ47" s="13"/>
      <c r="AK47" s="2"/>
      <c r="AL47" s="2"/>
      <c r="AM47" s="2"/>
      <c r="AN47" s="2"/>
      <c r="AO47" s="2"/>
      <c r="AP47" s="2"/>
      <c r="AQ47" s="2"/>
      <c r="AR47" s="2"/>
      <c r="AS47" s="2"/>
      <c r="AT47" s="2"/>
      <c r="AU47" s="2"/>
      <c r="AV47" s="2"/>
    </row>
    <row r="48" spans="1:48" x14ac:dyDescent="0.2">
      <c r="A48" s="2"/>
      <c r="B48" s="2"/>
      <c r="C48" s="2"/>
      <c r="D48" s="2"/>
      <c r="E48" s="2"/>
      <c r="F48" s="2"/>
      <c r="G48" s="2"/>
      <c r="H48" s="2"/>
      <c r="I48" s="2"/>
      <c r="J48" s="2"/>
      <c r="K48" s="2"/>
      <c r="L48" s="2"/>
      <c r="M48" s="2"/>
      <c r="N48" s="2"/>
      <c r="O48" s="2"/>
      <c r="P48" s="2"/>
      <c r="Q48" s="2"/>
      <c r="R48" s="2"/>
      <c r="S48" s="2"/>
      <c r="T48" s="2"/>
      <c r="U48" s="13"/>
      <c r="V48" s="13"/>
      <c r="W48" s="13"/>
      <c r="X48" s="13"/>
      <c r="Y48" s="13"/>
      <c r="Z48" s="13"/>
      <c r="AA48" s="13"/>
      <c r="AB48" s="13"/>
      <c r="AC48" s="13"/>
      <c r="AD48" s="13"/>
      <c r="AE48" s="13"/>
      <c r="AF48" s="13"/>
      <c r="AG48" s="13"/>
      <c r="AH48" s="13"/>
      <c r="AI48" s="13"/>
      <c r="AJ48" s="13"/>
      <c r="AK48" s="2"/>
      <c r="AL48" s="2"/>
      <c r="AM48" s="2"/>
      <c r="AN48" s="2"/>
      <c r="AO48" s="2"/>
      <c r="AP48" s="2"/>
      <c r="AQ48" s="2"/>
      <c r="AR48" s="2"/>
      <c r="AS48" s="2"/>
      <c r="AT48" s="2"/>
      <c r="AU48" s="2"/>
      <c r="AV48" s="2"/>
    </row>
    <row r="49" spans="1:48" x14ac:dyDescent="0.2">
      <c r="A49" s="2"/>
      <c r="B49" s="2"/>
      <c r="C49" s="2"/>
      <c r="D49" s="2"/>
      <c r="E49" s="2"/>
      <c r="F49" s="2"/>
      <c r="G49" s="2"/>
      <c r="H49" s="2"/>
      <c r="I49" s="2"/>
      <c r="J49" s="2"/>
      <c r="K49" s="2"/>
      <c r="L49" s="2"/>
      <c r="M49" s="2"/>
      <c r="N49" s="2"/>
      <c r="O49" s="2"/>
      <c r="P49" s="2"/>
      <c r="Q49" s="2"/>
      <c r="R49" s="2"/>
      <c r="S49" s="2"/>
      <c r="T49" s="2"/>
      <c r="U49" s="13"/>
      <c r="V49" s="13"/>
      <c r="W49" s="13"/>
      <c r="X49" s="13"/>
      <c r="Y49" s="13"/>
      <c r="Z49" s="13"/>
      <c r="AA49" s="13"/>
      <c r="AB49" s="13"/>
      <c r="AC49" s="13"/>
      <c r="AD49" s="13"/>
      <c r="AE49" s="13"/>
      <c r="AF49" s="13"/>
      <c r="AG49" s="13"/>
      <c r="AH49" s="13"/>
      <c r="AI49" s="13"/>
      <c r="AJ49" s="13"/>
      <c r="AK49" s="2"/>
      <c r="AL49" s="2"/>
      <c r="AM49" s="2"/>
      <c r="AN49" s="2"/>
      <c r="AO49" s="2"/>
      <c r="AP49" s="2"/>
      <c r="AQ49" s="2"/>
      <c r="AR49" s="2"/>
      <c r="AS49" s="2"/>
      <c r="AT49" s="2"/>
      <c r="AU49" s="2"/>
      <c r="AV49" s="2"/>
    </row>
    <row r="50" spans="1:48" x14ac:dyDescent="0.2">
      <c r="A50" s="2"/>
      <c r="B50" s="2"/>
      <c r="C50" s="2"/>
      <c r="D50" s="2"/>
      <c r="E50" s="2"/>
      <c r="F50" s="2"/>
      <c r="G50" s="2"/>
      <c r="H50" s="2"/>
      <c r="I50" s="2"/>
      <c r="J50" s="2"/>
      <c r="K50" s="2"/>
      <c r="L50" s="2"/>
      <c r="M50" s="2"/>
      <c r="N50" s="2"/>
      <c r="O50" s="2"/>
      <c r="P50" s="2"/>
      <c r="Q50" s="2"/>
      <c r="R50" s="2"/>
      <c r="S50" s="2"/>
      <c r="T50" s="2"/>
      <c r="U50" s="13"/>
      <c r="V50" s="13"/>
      <c r="W50" s="13"/>
      <c r="X50" s="13"/>
      <c r="Y50" s="13"/>
      <c r="Z50" s="13"/>
      <c r="AA50" s="13"/>
      <c r="AB50" s="13"/>
      <c r="AC50" s="13"/>
      <c r="AD50" s="13"/>
      <c r="AE50" s="13"/>
      <c r="AF50" s="13"/>
      <c r="AG50" s="13"/>
      <c r="AH50" s="13"/>
      <c r="AI50" s="13"/>
      <c r="AJ50" s="13"/>
      <c r="AK50" s="2"/>
      <c r="AL50" s="2"/>
      <c r="AM50" s="2"/>
      <c r="AN50" s="2"/>
      <c r="AO50" s="2"/>
      <c r="AP50" s="2"/>
      <c r="AQ50" s="2"/>
      <c r="AR50" s="2"/>
      <c r="AS50" s="2"/>
      <c r="AT50" s="2"/>
      <c r="AU50" s="2"/>
      <c r="AV50" s="2"/>
    </row>
    <row r="51" spans="1:48" x14ac:dyDescent="0.2">
      <c r="A51" s="2"/>
      <c r="B51" s="2"/>
      <c r="C51" s="2"/>
      <c r="D51" s="2"/>
      <c r="E51" s="2"/>
      <c r="F51" s="2"/>
      <c r="G51" s="2"/>
      <c r="H51" s="2"/>
      <c r="I51" s="2"/>
      <c r="J51" s="2"/>
      <c r="K51" s="2"/>
      <c r="L51" s="2"/>
      <c r="M51" s="2"/>
      <c r="N51" s="2"/>
      <c r="O51" s="2"/>
      <c r="P51" s="2"/>
      <c r="Q51" s="2"/>
      <c r="R51" s="2"/>
      <c r="S51" s="2"/>
      <c r="T51" s="2"/>
      <c r="U51" s="13"/>
      <c r="V51" s="13"/>
      <c r="W51" s="13"/>
      <c r="X51" s="13"/>
      <c r="Y51" s="13"/>
      <c r="Z51" s="13"/>
      <c r="AA51" s="13"/>
      <c r="AB51" s="13"/>
      <c r="AC51" s="13"/>
      <c r="AD51" s="13"/>
      <c r="AE51" s="13"/>
      <c r="AF51" s="13"/>
      <c r="AG51" s="13"/>
      <c r="AH51" s="13"/>
      <c r="AI51" s="13"/>
      <c r="AJ51" s="13"/>
      <c r="AK51" s="2"/>
      <c r="AL51" s="2"/>
      <c r="AM51" s="2"/>
      <c r="AN51" s="2"/>
      <c r="AO51" s="2"/>
      <c r="AP51" s="2"/>
      <c r="AQ51" s="2"/>
      <c r="AR51" s="2"/>
      <c r="AS51" s="2"/>
      <c r="AT51" s="2"/>
      <c r="AU51" s="2"/>
      <c r="AV51" s="2"/>
    </row>
    <row r="52" spans="1:48" x14ac:dyDescent="0.2">
      <c r="A52" s="2"/>
      <c r="B52" s="2"/>
      <c r="C52" s="2"/>
      <c r="D52" s="2"/>
      <c r="E52" s="2"/>
      <c r="F52" s="2"/>
      <c r="G52" s="2"/>
      <c r="H52" s="2"/>
      <c r="I52" s="2"/>
      <c r="J52" s="2"/>
      <c r="K52" s="2"/>
      <c r="L52" s="2"/>
      <c r="M52" s="2"/>
      <c r="N52" s="2"/>
      <c r="O52" s="2"/>
      <c r="P52" s="2"/>
      <c r="Q52" s="2"/>
      <c r="R52" s="2"/>
      <c r="S52" s="2"/>
      <c r="T52" s="2"/>
      <c r="U52" s="13"/>
      <c r="V52" s="13"/>
      <c r="W52" s="13"/>
      <c r="X52" s="13"/>
      <c r="Y52" s="13"/>
      <c r="Z52" s="13"/>
      <c r="AA52" s="13"/>
      <c r="AB52" s="13"/>
      <c r="AC52" s="13"/>
      <c r="AD52" s="13"/>
      <c r="AE52" s="13"/>
      <c r="AF52" s="13"/>
      <c r="AG52" s="13"/>
      <c r="AH52" s="13"/>
      <c r="AI52" s="13"/>
      <c r="AJ52" s="13"/>
      <c r="AK52" s="2"/>
      <c r="AL52" s="2"/>
      <c r="AM52" s="2"/>
      <c r="AN52" s="2"/>
      <c r="AO52" s="2"/>
      <c r="AP52" s="2"/>
      <c r="AQ52" s="2"/>
      <c r="AR52" s="2"/>
      <c r="AS52" s="2"/>
      <c r="AT52" s="2"/>
      <c r="AU52" s="2"/>
      <c r="AV52" s="2"/>
    </row>
    <row r="53" spans="1:48" x14ac:dyDescent="0.2">
      <c r="A53" s="2"/>
      <c r="B53" s="2"/>
      <c r="C53" s="2"/>
      <c r="D53" s="2"/>
      <c r="E53" s="2"/>
      <c r="F53" s="2"/>
      <c r="G53" s="2"/>
      <c r="H53" s="2"/>
      <c r="I53" s="2"/>
      <c r="J53" s="2"/>
      <c r="K53" s="2"/>
      <c r="L53" s="2"/>
      <c r="M53" s="2"/>
      <c r="N53" s="2"/>
      <c r="O53" s="2"/>
      <c r="P53" s="2"/>
      <c r="Q53" s="2"/>
      <c r="R53" s="2"/>
      <c r="S53" s="2"/>
      <c r="T53" s="2"/>
      <c r="U53" s="13"/>
      <c r="V53" s="13"/>
      <c r="W53" s="13"/>
      <c r="X53" s="13"/>
      <c r="Y53" s="13"/>
      <c r="Z53" s="13"/>
      <c r="AA53" s="13"/>
      <c r="AB53" s="13"/>
      <c r="AC53" s="13"/>
      <c r="AD53" s="13"/>
      <c r="AE53" s="13"/>
      <c r="AF53" s="13"/>
      <c r="AG53" s="13"/>
      <c r="AH53" s="13"/>
      <c r="AI53" s="13"/>
      <c r="AJ53" s="13"/>
      <c r="AK53" s="2"/>
      <c r="AL53" s="2"/>
      <c r="AM53" s="2"/>
      <c r="AN53" s="2"/>
      <c r="AO53" s="2"/>
      <c r="AP53" s="2"/>
      <c r="AQ53" s="2"/>
      <c r="AR53" s="2"/>
      <c r="AS53" s="2"/>
      <c r="AT53" s="2"/>
      <c r="AU53" s="2"/>
      <c r="AV53" s="2"/>
    </row>
    <row r="54" spans="1:48" x14ac:dyDescent="0.2">
      <c r="A54" s="2"/>
      <c r="B54" s="2"/>
      <c r="C54" s="2"/>
      <c r="D54" s="2"/>
      <c r="E54" s="2"/>
      <c r="F54" s="2"/>
      <c r="G54" s="2"/>
      <c r="H54" s="2"/>
      <c r="I54" s="2"/>
      <c r="J54" s="2"/>
      <c r="K54" s="2"/>
      <c r="L54" s="2"/>
      <c r="M54" s="2"/>
      <c r="N54" s="2"/>
      <c r="O54" s="2"/>
      <c r="P54" s="2"/>
      <c r="Q54" s="2"/>
      <c r="R54" s="2"/>
      <c r="S54" s="2"/>
      <c r="T54" s="2"/>
      <c r="U54" s="13"/>
      <c r="V54" s="13"/>
      <c r="W54" s="13"/>
      <c r="X54" s="13"/>
      <c r="Y54" s="13"/>
      <c r="Z54" s="13"/>
      <c r="AA54" s="13"/>
      <c r="AB54" s="13"/>
      <c r="AC54" s="13"/>
      <c r="AD54" s="13"/>
      <c r="AE54" s="13"/>
      <c r="AF54" s="13"/>
      <c r="AG54" s="13"/>
      <c r="AH54" s="13"/>
      <c r="AI54" s="13"/>
      <c r="AJ54" s="13"/>
      <c r="AK54" s="2"/>
      <c r="AL54" s="2"/>
      <c r="AM54" s="2"/>
      <c r="AN54" s="2"/>
      <c r="AO54" s="2"/>
      <c r="AP54" s="2"/>
      <c r="AQ54" s="2"/>
      <c r="AR54" s="2"/>
      <c r="AS54" s="2"/>
      <c r="AT54" s="2"/>
      <c r="AU54" s="2"/>
      <c r="AV54" s="2"/>
    </row>
    <row r="55" spans="1:48" x14ac:dyDescent="0.2">
      <c r="A55" s="2"/>
      <c r="B55" s="2"/>
      <c r="C55" s="2"/>
      <c r="D55" s="2"/>
      <c r="E55" s="2"/>
      <c r="F55" s="2"/>
      <c r="G55" s="2"/>
      <c r="H55" s="2"/>
      <c r="I55" s="2"/>
      <c r="J55" s="2"/>
      <c r="K55" s="2"/>
      <c r="L55" s="2"/>
      <c r="M55" s="2"/>
      <c r="N55" s="2"/>
      <c r="O55" s="2"/>
      <c r="P55" s="2"/>
      <c r="Q55" s="2"/>
      <c r="R55" s="2"/>
      <c r="S55" s="2"/>
      <c r="T55" s="2"/>
      <c r="U55" s="13"/>
      <c r="V55" s="13"/>
      <c r="W55" s="13"/>
      <c r="X55" s="13"/>
      <c r="Y55" s="13"/>
      <c r="Z55" s="13"/>
      <c r="AA55" s="13"/>
      <c r="AB55" s="13"/>
      <c r="AC55" s="13"/>
      <c r="AD55" s="13"/>
      <c r="AE55" s="13"/>
      <c r="AF55" s="13"/>
      <c r="AG55" s="13"/>
      <c r="AH55" s="13"/>
      <c r="AI55" s="13"/>
      <c r="AJ55" s="13"/>
      <c r="AK55" s="2"/>
      <c r="AL55" s="2"/>
      <c r="AM55" s="2"/>
      <c r="AN55" s="2"/>
      <c r="AO55" s="2"/>
      <c r="AP55" s="2"/>
      <c r="AQ55" s="2"/>
      <c r="AR55" s="2"/>
      <c r="AS55" s="2"/>
      <c r="AT55" s="2"/>
      <c r="AU55" s="2"/>
      <c r="AV55" s="2"/>
    </row>
    <row r="56" spans="1:48" x14ac:dyDescent="0.2">
      <c r="A56" s="2"/>
      <c r="B56" s="2"/>
      <c r="C56" s="2"/>
      <c r="D56" s="2"/>
      <c r="E56" s="2"/>
      <c r="F56" s="2"/>
      <c r="G56" s="2"/>
      <c r="H56" s="2"/>
      <c r="I56" s="2"/>
      <c r="J56" s="2"/>
      <c r="K56" s="2"/>
      <c r="L56" s="2"/>
      <c r="M56" s="2"/>
      <c r="N56" s="2"/>
      <c r="O56" s="2"/>
      <c r="P56" s="2"/>
      <c r="Q56" s="2"/>
      <c r="R56" s="2"/>
      <c r="S56" s="2"/>
      <c r="T56" s="2"/>
      <c r="U56" s="13"/>
      <c r="V56" s="13"/>
      <c r="W56" s="13"/>
      <c r="X56" s="13"/>
      <c r="Y56" s="13"/>
      <c r="Z56" s="13"/>
      <c r="AA56" s="13"/>
      <c r="AB56" s="13"/>
      <c r="AC56" s="13"/>
      <c r="AD56" s="13"/>
      <c r="AE56" s="13"/>
      <c r="AF56" s="13"/>
      <c r="AG56" s="13"/>
      <c r="AH56" s="13"/>
      <c r="AI56" s="13"/>
      <c r="AJ56" s="13"/>
      <c r="AK56" s="2"/>
      <c r="AL56" s="2"/>
      <c r="AM56" s="2"/>
      <c r="AN56" s="2"/>
      <c r="AO56" s="2"/>
      <c r="AP56" s="2"/>
      <c r="AQ56" s="2"/>
      <c r="AR56" s="2"/>
      <c r="AS56" s="2"/>
      <c r="AT56" s="2"/>
      <c r="AU56" s="2"/>
      <c r="AV56" s="2"/>
    </row>
    <row r="57" spans="1:48" x14ac:dyDescent="0.2">
      <c r="A57" s="2"/>
      <c r="B57" s="2"/>
      <c r="C57" s="2"/>
      <c r="D57" s="2"/>
      <c r="E57" s="2"/>
      <c r="F57" s="2"/>
      <c r="G57" s="2"/>
      <c r="H57" s="2"/>
      <c r="I57" s="2"/>
      <c r="J57" s="2"/>
      <c r="K57" s="2"/>
      <c r="L57" s="2"/>
      <c r="M57" s="2"/>
      <c r="N57" s="2"/>
      <c r="O57" s="2"/>
      <c r="P57" s="2"/>
      <c r="Q57" s="2"/>
      <c r="R57" s="2"/>
      <c r="S57" s="2"/>
      <c r="T57" s="2"/>
      <c r="U57" s="13"/>
      <c r="V57" s="13"/>
      <c r="W57" s="13"/>
      <c r="X57" s="13"/>
      <c r="Y57" s="13"/>
      <c r="Z57" s="13"/>
      <c r="AA57" s="13"/>
      <c r="AB57" s="13"/>
      <c r="AC57" s="13"/>
      <c r="AD57" s="13"/>
      <c r="AE57" s="13"/>
      <c r="AF57" s="13"/>
      <c r="AG57" s="13"/>
      <c r="AH57" s="13"/>
      <c r="AI57" s="13"/>
      <c r="AJ57" s="13"/>
      <c r="AK57" s="2"/>
      <c r="AL57" s="2"/>
      <c r="AM57" s="2"/>
      <c r="AN57" s="2"/>
      <c r="AO57" s="2"/>
      <c r="AP57" s="2"/>
      <c r="AQ57" s="2"/>
      <c r="AR57" s="2"/>
      <c r="AS57" s="2"/>
      <c r="AT57" s="2"/>
      <c r="AU57" s="2"/>
      <c r="AV57" s="2"/>
    </row>
    <row r="58" spans="1:48"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row>
    <row r="59" spans="1:48"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row>
    <row r="60" spans="1:48"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row>
    <row r="61" spans="1:48"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row>
    <row r="62" spans="1:48"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row>
    <row r="63" spans="1:48"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row>
    <row r="64" spans="1:48"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row>
    <row r="65" spans="1:48"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row>
    <row r="66" spans="1:48"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row>
    <row r="67" spans="1:48" ht="12.75" thickBot="1" x14ac:dyDescent="0.25">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row>
    <row r="68" spans="1:48" x14ac:dyDescent="0.2">
      <c r="B68" s="35">
        <v>571.61</v>
      </c>
      <c r="C68" s="36">
        <v>2254.9299999999998</v>
      </c>
      <c r="D68" s="37">
        <v>7.2999999999999995E-2</v>
      </c>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row>
    <row r="69" spans="1:48" x14ac:dyDescent="0.2">
      <c r="B69" s="38">
        <v>2254.9299999999998</v>
      </c>
      <c r="C69" s="39">
        <v>2789.9</v>
      </c>
      <c r="D69" s="40">
        <v>6.2100000000000002E-2</v>
      </c>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row>
    <row r="70" spans="1:48" x14ac:dyDescent="0.2">
      <c r="B70" s="41">
        <v>2789.9</v>
      </c>
      <c r="C70" s="42">
        <v>3274.24</v>
      </c>
      <c r="D70" s="40">
        <v>3.8699999999999998E-2</v>
      </c>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row>
    <row r="71" spans="1:48" x14ac:dyDescent="0.2">
      <c r="B71" s="44">
        <v>3274.24</v>
      </c>
      <c r="C71" s="45">
        <v>4347.25</v>
      </c>
      <c r="D71" s="40">
        <v>3.4299999999999997E-2</v>
      </c>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row>
    <row r="72" spans="1:48" x14ac:dyDescent="0.2">
      <c r="B72" s="46">
        <v>4347.25</v>
      </c>
      <c r="C72" s="47">
        <v>5395.71</v>
      </c>
      <c r="D72" s="40">
        <v>2.7E-2</v>
      </c>
    </row>
    <row r="73" spans="1:48" ht="12.75" thickBot="1" x14ac:dyDescent="0.25">
      <c r="B73" s="48">
        <v>5395.71</v>
      </c>
      <c r="C73" s="49" t="s">
        <v>66</v>
      </c>
      <c r="D73" s="50">
        <v>2.3400000000000001E-2</v>
      </c>
    </row>
    <row r="90" spans="3:6" x14ac:dyDescent="0.2">
      <c r="C90" s="51"/>
      <c r="E90" s="52">
        <v>2254.9299999999998</v>
      </c>
      <c r="F90" s="3" t="s">
        <v>67</v>
      </c>
    </row>
    <row r="91" spans="3:6" x14ac:dyDescent="0.2">
      <c r="C91" s="51"/>
      <c r="E91" s="53">
        <v>2789.9</v>
      </c>
      <c r="F91" s="3" t="s">
        <v>54</v>
      </c>
    </row>
    <row r="92" spans="3:6" x14ac:dyDescent="0.2">
      <c r="C92" s="51"/>
      <c r="E92" s="54">
        <v>3274.24</v>
      </c>
      <c r="F92" s="3" t="s">
        <v>55</v>
      </c>
    </row>
    <row r="93" spans="3:6" x14ac:dyDescent="0.2">
      <c r="C93" s="51"/>
      <c r="E93" s="51">
        <v>4347.25</v>
      </c>
      <c r="F93" s="3" t="s">
        <v>56</v>
      </c>
    </row>
    <row r="94" spans="3:6" x14ac:dyDescent="0.2">
      <c r="C94" s="51"/>
      <c r="E94" s="51">
        <v>5395.71</v>
      </c>
      <c r="F94" s="3" t="s">
        <v>57</v>
      </c>
    </row>
    <row r="95" spans="3:6" x14ac:dyDescent="0.2">
      <c r="C95" s="51"/>
      <c r="E95" s="55" t="s">
        <v>68</v>
      </c>
      <c r="F95" s="3" t="s">
        <v>58</v>
      </c>
    </row>
    <row r="96" spans="3:6" x14ac:dyDescent="0.2">
      <c r="C96" s="51"/>
      <c r="E96" s="51"/>
    </row>
    <row r="97" spans="3:5" x14ac:dyDescent="0.2">
      <c r="C97" s="51"/>
      <c r="E97" s="51"/>
    </row>
    <row r="98" spans="3:5" x14ac:dyDescent="0.2">
      <c r="C98" s="51"/>
      <c r="E98" s="51"/>
    </row>
    <row r="99" spans="3:5" x14ac:dyDescent="0.2">
      <c r="C99" s="51"/>
      <c r="E99" s="51"/>
    </row>
    <row r="100" spans="3:5" x14ac:dyDescent="0.2">
      <c r="C100" s="51"/>
      <c r="E100" s="51"/>
    </row>
    <row r="101" spans="3:5" x14ac:dyDescent="0.2">
      <c r="C101" s="51"/>
      <c r="E101" s="51"/>
    </row>
    <row r="102" spans="3:5" x14ac:dyDescent="0.2">
      <c r="C102" s="51"/>
      <c r="E102" s="51"/>
    </row>
    <row r="103" spans="3:5" x14ac:dyDescent="0.2">
      <c r="C103" s="51"/>
      <c r="E103" s="51"/>
    </row>
    <row r="104" spans="3:5" x14ac:dyDescent="0.2">
      <c r="C104" s="51"/>
      <c r="E104" s="51"/>
    </row>
    <row r="105" spans="3:5" x14ac:dyDescent="0.2">
      <c r="C105" s="51"/>
      <c r="E105" s="51"/>
    </row>
    <row r="106" spans="3:5" x14ac:dyDescent="0.2">
      <c r="C106" s="51"/>
      <c r="E106" s="51"/>
    </row>
    <row r="107" spans="3:5" x14ac:dyDescent="0.2">
      <c r="C107" s="51"/>
      <c r="E107" s="51"/>
    </row>
    <row r="108" spans="3:5" x14ac:dyDescent="0.2">
      <c r="C108" s="51"/>
      <c r="E108" s="51"/>
    </row>
    <row r="109" spans="3:5" x14ac:dyDescent="0.2">
      <c r="C109" s="51"/>
      <c r="E109" s="51"/>
    </row>
    <row r="110" spans="3:5" x14ac:dyDescent="0.2">
      <c r="C110" s="51"/>
      <c r="E110" s="51"/>
    </row>
    <row r="111" spans="3:5" x14ac:dyDescent="0.2">
      <c r="C111" s="51"/>
      <c r="E111" s="51"/>
    </row>
    <row r="112" spans="3:5" x14ac:dyDescent="0.2">
      <c r="C112" s="51"/>
      <c r="E112" s="51"/>
    </row>
    <row r="113" spans="3:5" x14ac:dyDescent="0.2">
      <c r="C113" s="51"/>
      <c r="E113" s="51"/>
    </row>
    <row r="114" spans="3:5" x14ac:dyDescent="0.2">
      <c r="C114" s="51"/>
      <c r="E114" s="51"/>
    </row>
    <row r="115" spans="3:5" x14ac:dyDescent="0.2">
      <c r="C115" s="51"/>
      <c r="E115" s="51"/>
    </row>
    <row r="116" spans="3:5" x14ac:dyDescent="0.2">
      <c r="C116" s="51"/>
      <c r="E116" s="51"/>
    </row>
    <row r="117" spans="3:5" x14ac:dyDescent="0.2">
      <c r="C117" s="51"/>
      <c r="E117" s="51"/>
    </row>
    <row r="118" spans="3:5" x14ac:dyDescent="0.2">
      <c r="C118" s="51"/>
      <c r="E118" s="51"/>
    </row>
    <row r="119" spans="3:5" x14ac:dyDescent="0.2">
      <c r="C119" s="51"/>
      <c r="E119" s="51"/>
    </row>
    <row r="120" spans="3:5" x14ac:dyDescent="0.2">
      <c r="C120" s="51"/>
      <c r="E120" s="51"/>
    </row>
    <row r="121" spans="3:5" x14ac:dyDescent="0.2">
      <c r="C121" s="51"/>
      <c r="E121" s="51"/>
    </row>
    <row r="122" spans="3:5" x14ac:dyDescent="0.2">
      <c r="C122" s="51"/>
      <c r="E122" s="51"/>
    </row>
    <row r="123" spans="3:5" x14ac:dyDescent="0.2">
      <c r="C123" s="51"/>
      <c r="E123" s="51"/>
    </row>
    <row r="124" spans="3:5" x14ac:dyDescent="0.2">
      <c r="C124" s="51"/>
      <c r="E124" s="51"/>
    </row>
    <row r="125" spans="3:5" x14ac:dyDescent="0.2">
      <c r="C125" s="51"/>
      <c r="E125" s="51"/>
    </row>
    <row r="126" spans="3:5" x14ac:dyDescent="0.2">
      <c r="C126" s="51"/>
      <c r="E126" s="51"/>
    </row>
    <row r="127" spans="3:5" x14ac:dyDescent="0.2">
      <c r="C127" s="51"/>
      <c r="E127" s="51"/>
    </row>
    <row r="128" spans="3:5" x14ac:dyDescent="0.2">
      <c r="C128" s="51"/>
      <c r="E128" s="51"/>
    </row>
    <row r="129" spans="3:5" x14ac:dyDescent="0.2">
      <c r="C129" s="51"/>
      <c r="E129" s="51"/>
    </row>
    <row r="130" spans="3:5" x14ac:dyDescent="0.2">
      <c r="C130" s="51"/>
      <c r="E130" s="51"/>
    </row>
    <row r="131" spans="3:5" x14ac:dyDescent="0.2">
      <c r="C131" s="51"/>
      <c r="E131" s="51"/>
    </row>
    <row r="132" spans="3:5" x14ac:dyDescent="0.2">
      <c r="C132" s="51"/>
      <c r="E132" s="51"/>
    </row>
    <row r="133" spans="3:5" x14ac:dyDescent="0.2">
      <c r="C133" s="51"/>
      <c r="E133" s="51"/>
    </row>
    <row r="134" spans="3:5" x14ac:dyDescent="0.2">
      <c r="C134" s="51"/>
      <c r="E134" s="51"/>
    </row>
    <row r="135" spans="3:5" x14ac:dyDescent="0.2">
      <c r="C135" s="51"/>
      <c r="E135" s="51"/>
    </row>
    <row r="136" spans="3:5" x14ac:dyDescent="0.2">
      <c r="C136" s="51"/>
      <c r="E136" s="51"/>
    </row>
    <row r="137" spans="3:5" x14ac:dyDescent="0.2">
      <c r="C137" s="51"/>
      <c r="E137" s="51"/>
    </row>
    <row r="138" spans="3:5" x14ac:dyDescent="0.2">
      <c r="C138" s="51"/>
      <c r="E138" s="51"/>
    </row>
    <row r="139" spans="3:5" x14ac:dyDescent="0.2">
      <c r="C139" s="51"/>
      <c r="E139" s="51"/>
    </row>
    <row r="140" spans="3:5" x14ac:dyDescent="0.2">
      <c r="C140" s="51"/>
      <c r="E140" s="51"/>
    </row>
    <row r="141" spans="3:5" x14ac:dyDescent="0.2">
      <c r="C141" s="51"/>
      <c r="E141" s="51"/>
    </row>
    <row r="142" spans="3:5" x14ac:dyDescent="0.2">
      <c r="C142" s="51"/>
      <c r="E142" s="51"/>
    </row>
    <row r="143" spans="3:5" x14ac:dyDescent="0.2">
      <c r="C143" s="51"/>
      <c r="E143" s="51"/>
    </row>
    <row r="144" spans="3:5" x14ac:dyDescent="0.2">
      <c r="C144" s="51"/>
      <c r="E144" s="51"/>
    </row>
    <row r="145" spans="3:5" x14ac:dyDescent="0.2">
      <c r="C145" s="51"/>
      <c r="E145" s="51"/>
    </row>
    <row r="146" spans="3:5" x14ac:dyDescent="0.2">
      <c r="C146" s="51"/>
      <c r="E146" s="51"/>
    </row>
    <row r="147" spans="3:5" x14ac:dyDescent="0.2">
      <c r="C147" s="51"/>
      <c r="E147" s="51"/>
    </row>
    <row r="148" spans="3:5" x14ac:dyDescent="0.2">
      <c r="C148" s="51"/>
      <c r="E148" s="51"/>
    </row>
    <row r="149" spans="3:5" x14ac:dyDescent="0.2">
      <c r="C149" s="51"/>
      <c r="E149" s="51"/>
    </row>
    <row r="150" spans="3:5" x14ac:dyDescent="0.2">
      <c r="C150" s="51"/>
      <c r="E150" s="51"/>
    </row>
    <row r="151" spans="3:5" x14ac:dyDescent="0.2">
      <c r="C151" s="51"/>
      <c r="E151" s="51"/>
    </row>
    <row r="152" spans="3:5" x14ac:dyDescent="0.2">
      <c r="C152" s="51"/>
      <c r="E152" s="51"/>
    </row>
    <row r="153" spans="3:5" x14ac:dyDescent="0.2">
      <c r="C153" s="51"/>
      <c r="E153" s="51"/>
    </row>
    <row r="154" spans="3:5" x14ac:dyDescent="0.2">
      <c r="C154" s="51"/>
      <c r="E154" s="51"/>
    </row>
    <row r="155" spans="3:5" x14ac:dyDescent="0.2">
      <c r="C155" s="51"/>
      <c r="E155" s="51"/>
    </row>
    <row r="156" spans="3:5" x14ac:dyDescent="0.2">
      <c r="C156" s="51"/>
      <c r="E156" s="51"/>
    </row>
    <row r="157" spans="3:5" x14ac:dyDescent="0.2">
      <c r="C157" s="51"/>
      <c r="E157" s="51"/>
    </row>
    <row r="158" spans="3:5" x14ac:dyDescent="0.2">
      <c r="C158" s="51"/>
      <c r="E158" s="51"/>
    </row>
    <row r="159" spans="3:5" x14ac:dyDescent="0.2">
      <c r="C159" s="51"/>
      <c r="E159" s="51"/>
    </row>
    <row r="160" spans="3:5" x14ac:dyDescent="0.2">
      <c r="C160" s="51"/>
      <c r="E160" s="51"/>
    </row>
    <row r="161" spans="3:5" x14ac:dyDescent="0.2">
      <c r="C161" s="51"/>
      <c r="E161" s="51"/>
    </row>
    <row r="162" spans="3:5" x14ac:dyDescent="0.2">
      <c r="C162" s="51"/>
      <c r="E162" s="51"/>
    </row>
    <row r="163" spans="3:5" x14ac:dyDescent="0.2">
      <c r="C163" s="51"/>
      <c r="E163" s="51"/>
    </row>
    <row r="164" spans="3:5" x14ac:dyDescent="0.2">
      <c r="C164" s="51"/>
      <c r="E164" s="51"/>
    </row>
    <row r="165" spans="3:5" x14ac:dyDescent="0.2">
      <c r="C165" s="51"/>
      <c r="E165" s="51"/>
    </row>
    <row r="166" spans="3:5" x14ac:dyDescent="0.2">
      <c r="C166" s="51"/>
      <c r="E166" s="51"/>
    </row>
    <row r="167" spans="3:5" x14ac:dyDescent="0.2">
      <c r="C167" s="51"/>
      <c r="E167" s="51"/>
    </row>
    <row r="168" spans="3:5" x14ac:dyDescent="0.2">
      <c r="C168" s="51"/>
      <c r="E168" s="51"/>
    </row>
    <row r="169" spans="3:5" x14ac:dyDescent="0.2">
      <c r="C169" s="51"/>
      <c r="E169" s="51"/>
    </row>
    <row r="170" spans="3:5" x14ac:dyDescent="0.2">
      <c r="C170" s="51"/>
      <c r="E170" s="51"/>
    </row>
    <row r="171" spans="3:5" x14ac:dyDescent="0.2">
      <c r="C171" s="51"/>
      <c r="E171" s="51"/>
    </row>
    <row r="172" spans="3:5" x14ac:dyDescent="0.2">
      <c r="C172" s="51"/>
      <c r="E172" s="51"/>
    </row>
    <row r="173" spans="3:5" x14ac:dyDescent="0.2">
      <c r="C173" s="51"/>
      <c r="E173" s="51"/>
    </row>
    <row r="174" spans="3:5" x14ac:dyDescent="0.2">
      <c r="C174" s="51"/>
      <c r="E174" s="51"/>
    </row>
    <row r="175" spans="3:5" x14ac:dyDescent="0.2">
      <c r="C175" s="51"/>
      <c r="E175" s="51"/>
    </row>
    <row r="176" spans="3:5" x14ac:dyDescent="0.2">
      <c r="C176" s="51"/>
      <c r="E176" s="51"/>
    </row>
    <row r="177" spans="3:5" x14ac:dyDescent="0.2">
      <c r="C177" s="51"/>
      <c r="E177" s="51"/>
    </row>
    <row r="178" spans="3:5" x14ac:dyDescent="0.2">
      <c r="C178" s="51"/>
      <c r="E178" s="51"/>
    </row>
    <row r="179" spans="3:5" x14ac:dyDescent="0.2">
      <c r="C179" s="51"/>
      <c r="E179" s="51"/>
    </row>
    <row r="180" spans="3:5" x14ac:dyDescent="0.2">
      <c r="C180" s="51"/>
      <c r="E180" s="51"/>
    </row>
    <row r="181" spans="3:5" x14ac:dyDescent="0.2">
      <c r="C181" s="51"/>
      <c r="E181" s="51"/>
    </row>
    <row r="182" spans="3:5" x14ac:dyDescent="0.2">
      <c r="C182" s="51"/>
      <c r="E182" s="51"/>
    </row>
    <row r="183" spans="3:5" x14ac:dyDescent="0.2">
      <c r="C183" s="51"/>
      <c r="E183" s="51"/>
    </row>
    <row r="184" spans="3:5" x14ac:dyDescent="0.2">
      <c r="C184" s="51"/>
      <c r="E184" s="51"/>
    </row>
    <row r="185" spans="3:5" x14ac:dyDescent="0.2">
      <c r="C185" s="51"/>
      <c r="E185" s="51"/>
    </row>
    <row r="186" spans="3:5" x14ac:dyDescent="0.2">
      <c r="C186" s="51"/>
      <c r="E186" s="51"/>
    </row>
    <row r="187" spans="3:5" x14ac:dyDescent="0.2">
      <c r="C187" s="51"/>
      <c r="E187" s="51"/>
    </row>
    <row r="188" spans="3:5" x14ac:dyDescent="0.2">
      <c r="C188" s="51"/>
      <c r="E188" s="51"/>
    </row>
    <row r="189" spans="3:5" x14ac:dyDescent="0.2">
      <c r="C189" s="51"/>
      <c r="E189" s="51"/>
    </row>
    <row r="190" spans="3:5" x14ac:dyDescent="0.2">
      <c r="C190" s="51"/>
      <c r="E190" s="51"/>
    </row>
    <row r="191" spans="3:5" x14ac:dyDescent="0.2">
      <c r="C191" s="51"/>
      <c r="E191" s="51"/>
    </row>
    <row r="192" spans="3:5" x14ac:dyDescent="0.2">
      <c r="C192" s="51"/>
      <c r="E192" s="51"/>
    </row>
    <row r="193" spans="3:5" x14ac:dyDescent="0.2">
      <c r="C193" s="51"/>
      <c r="E193" s="51"/>
    </row>
    <row r="194" spans="3:5" x14ac:dyDescent="0.2">
      <c r="C194" s="51"/>
      <c r="E194" s="51"/>
    </row>
    <row r="195" spans="3:5" x14ac:dyDescent="0.2">
      <c r="C195" s="51"/>
      <c r="E195" s="51"/>
    </row>
    <row r="196" spans="3:5" x14ac:dyDescent="0.2">
      <c r="C196" s="51"/>
      <c r="E196" s="51"/>
    </row>
    <row r="197" spans="3:5" x14ac:dyDescent="0.2">
      <c r="C197" s="51"/>
      <c r="E197" s="51"/>
    </row>
    <row r="198" spans="3:5" x14ac:dyDescent="0.2">
      <c r="C198" s="51"/>
      <c r="E198" s="51"/>
    </row>
    <row r="199" spans="3:5" x14ac:dyDescent="0.2">
      <c r="C199" s="51"/>
      <c r="E199" s="51"/>
    </row>
    <row r="200" spans="3:5" x14ac:dyDescent="0.2">
      <c r="C200" s="51"/>
      <c r="E200" s="51"/>
    </row>
    <row r="201" spans="3:5" x14ac:dyDescent="0.2">
      <c r="C201" s="51"/>
      <c r="E201" s="51"/>
    </row>
    <row r="202" spans="3:5" x14ac:dyDescent="0.2">
      <c r="C202" s="51"/>
      <c r="E202" s="51"/>
    </row>
    <row r="203" spans="3:5" x14ac:dyDescent="0.2">
      <c r="C203" s="51"/>
      <c r="E203" s="51"/>
    </row>
    <row r="204" spans="3:5" x14ac:dyDescent="0.2">
      <c r="C204" s="51"/>
      <c r="E204" s="51"/>
    </row>
    <row r="205" spans="3:5" x14ac:dyDescent="0.2">
      <c r="C205" s="51"/>
      <c r="E205" s="51"/>
    </row>
    <row r="206" spans="3:5" x14ac:dyDescent="0.2">
      <c r="C206" s="51"/>
      <c r="E206" s="51"/>
    </row>
    <row r="207" spans="3:5" x14ac:dyDescent="0.2">
      <c r="C207" s="51"/>
      <c r="E207" s="51"/>
    </row>
    <row r="208" spans="3:5" x14ac:dyDescent="0.2">
      <c r="C208" s="51"/>
      <c r="E208" s="51"/>
    </row>
    <row r="209" spans="3:5" x14ac:dyDescent="0.2">
      <c r="C209" s="51"/>
      <c r="E209" s="51"/>
    </row>
    <row r="210" spans="3:5" x14ac:dyDescent="0.2">
      <c r="C210" s="51"/>
      <c r="E210" s="51"/>
    </row>
    <row r="211" spans="3:5" x14ac:dyDescent="0.2">
      <c r="C211" s="51"/>
      <c r="E211" s="51"/>
    </row>
    <row r="212" spans="3:5" x14ac:dyDescent="0.2">
      <c r="C212" s="51"/>
      <c r="E212" s="51"/>
    </row>
    <row r="213" spans="3:5" x14ac:dyDescent="0.2">
      <c r="C213" s="51"/>
      <c r="E213" s="51"/>
    </row>
    <row r="214" spans="3:5" x14ac:dyDescent="0.2">
      <c r="C214" s="51"/>
      <c r="E214" s="51"/>
    </row>
    <row r="215" spans="3:5" x14ac:dyDescent="0.2">
      <c r="C215" s="51"/>
      <c r="E215" s="51"/>
    </row>
    <row r="216" spans="3:5" x14ac:dyDescent="0.2">
      <c r="C216" s="51"/>
      <c r="E216" s="51"/>
    </row>
    <row r="217" spans="3:5" x14ac:dyDescent="0.2">
      <c r="C217" s="51"/>
      <c r="E217" s="51"/>
    </row>
    <row r="218" spans="3:5" x14ac:dyDescent="0.2">
      <c r="C218" s="51"/>
      <c r="E218" s="51"/>
    </row>
    <row r="219" spans="3:5" x14ac:dyDescent="0.2">
      <c r="C219" s="51"/>
      <c r="E219" s="51"/>
    </row>
    <row r="220" spans="3:5" x14ac:dyDescent="0.2">
      <c r="C220" s="51"/>
      <c r="E220" s="51"/>
    </row>
    <row r="221" spans="3:5" x14ac:dyDescent="0.2">
      <c r="C221" s="51"/>
      <c r="E221" s="51"/>
    </row>
    <row r="222" spans="3:5" x14ac:dyDescent="0.2">
      <c r="C222" s="51"/>
      <c r="E222" s="51"/>
    </row>
    <row r="223" spans="3:5" x14ac:dyDescent="0.2">
      <c r="C223" s="51"/>
      <c r="E223" s="51"/>
    </row>
    <row r="224" spans="3:5" x14ac:dyDescent="0.2">
      <c r="C224" s="51"/>
      <c r="E224" s="51"/>
    </row>
    <row r="225" spans="3:5" x14ac:dyDescent="0.2">
      <c r="C225" s="51"/>
      <c r="E225" s="51"/>
    </row>
    <row r="226" spans="3:5" x14ac:dyDescent="0.2">
      <c r="C226" s="51"/>
      <c r="E226" s="51"/>
    </row>
    <row r="227" spans="3:5" x14ac:dyDescent="0.2">
      <c r="C227" s="51"/>
      <c r="E227" s="51"/>
    </row>
    <row r="228" spans="3:5" x14ac:dyDescent="0.2">
      <c r="C228" s="51"/>
      <c r="E228" s="51"/>
    </row>
    <row r="229" spans="3:5" x14ac:dyDescent="0.2">
      <c r="C229" s="51"/>
      <c r="E229" s="51"/>
    </row>
    <row r="230" spans="3:5" x14ac:dyDescent="0.2">
      <c r="C230" s="51"/>
      <c r="E230" s="51"/>
    </row>
    <row r="231" spans="3:5" x14ac:dyDescent="0.2">
      <c r="C231" s="51"/>
      <c r="E231" s="51"/>
    </row>
    <row r="232" spans="3:5" x14ac:dyDescent="0.2">
      <c r="C232" s="51"/>
      <c r="E232" s="51"/>
    </row>
    <row r="233" spans="3:5" x14ac:dyDescent="0.2">
      <c r="C233" s="51"/>
      <c r="E233" s="51"/>
    </row>
    <row r="234" spans="3:5" x14ac:dyDescent="0.2">
      <c r="C234" s="51"/>
      <c r="E234" s="51"/>
    </row>
    <row r="235" spans="3:5" x14ac:dyDescent="0.2">
      <c r="C235" s="51"/>
      <c r="E235" s="51"/>
    </row>
    <row r="236" spans="3:5" x14ac:dyDescent="0.2">
      <c r="C236" s="51"/>
      <c r="E236" s="51"/>
    </row>
    <row r="237" spans="3:5" x14ac:dyDescent="0.2">
      <c r="C237" s="51"/>
      <c r="E237" s="51"/>
    </row>
    <row r="238" spans="3:5" x14ac:dyDescent="0.2">
      <c r="C238" s="51"/>
      <c r="E238" s="51"/>
    </row>
    <row r="239" spans="3:5" x14ac:dyDescent="0.2">
      <c r="C239" s="51"/>
      <c r="E239" s="51"/>
    </row>
    <row r="240" spans="3:5" x14ac:dyDescent="0.2">
      <c r="C240" s="51"/>
      <c r="E240" s="51"/>
    </row>
    <row r="241" spans="3:5" x14ac:dyDescent="0.2">
      <c r="C241" s="51"/>
      <c r="E241" s="51"/>
    </row>
    <row r="242" spans="3:5" x14ac:dyDescent="0.2">
      <c r="C242" s="51"/>
      <c r="E242" s="51"/>
    </row>
    <row r="243" spans="3:5" x14ac:dyDescent="0.2">
      <c r="C243" s="51"/>
      <c r="E243" s="51"/>
    </row>
    <row r="244" spans="3:5" x14ac:dyDescent="0.2">
      <c r="C244" s="51"/>
      <c r="E244" s="51"/>
    </row>
    <row r="245" spans="3:5" x14ac:dyDescent="0.2">
      <c r="C245" s="51"/>
      <c r="E245" s="51"/>
    </row>
    <row r="246" spans="3:5" x14ac:dyDescent="0.2">
      <c r="C246" s="51"/>
      <c r="E246" s="51"/>
    </row>
    <row r="247" spans="3:5" x14ac:dyDescent="0.2">
      <c r="C247" s="51"/>
      <c r="E247" s="51"/>
    </row>
    <row r="248" spans="3:5" x14ac:dyDescent="0.2">
      <c r="C248" s="51"/>
      <c r="E248" s="51"/>
    </row>
    <row r="249" spans="3:5" x14ac:dyDescent="0.2">
      <c r="C249" s="51"/>
      <c r="E249" s="51"/>
    </row>
    <row r="250" spans="3:5" x14ac:dyDescent="0.2">
      <c r="C250" s="51"/>
      <c r="E250" s="51"/>
    </row>
    <row r="251" spans="3:5" x14ac:dyDescent="0.2">
      <c r="C251" s="51"/>
      <c r="E251" s="51"/>
    </row>
    <row r="252" spans="3:5" x14ac:dyDescent="0.2">
      <c r="C252" s="51"/>
      <c r="E252" s="51"/>
    </row>
    <row r="253" spans="3:5" x14ac:dyDescent="0.2">
      <c r="C253" s="51"/>
      <c r="E253" s="51"/>
    </row>
    <row r="254" spans="3:5" x14ac:dyDescent="0.2">
      <c r="C254" s="51"/>
      <c r="E254" s="51"/>
    </row>
    <row r="255" spans="3:5" x14ac:dyDescent="0.2">
      <c r="C255" s="51"/>
      <c r="E255" s="51"/>
    </row>
    <row r="256" spans="3:5" x14ac:dyDescent="0.2">
      <c r="C256" s="51"/>
      <c r="E256" s="51"/>
    </row>
    <row r="257" spans="3:5" x14ac:dyDescent="0.2">
      <c r="C257" s="51"/>
      <c r="E257" s="51"/>
    </row>
    <row r="258" spans="3:5" x14ac:dyDescent="0.2">
      <c r="C258" s="51"/>
      <c r="E258" s="51"/>
    </row>
    <row r="259" spans="3:5" x14ac:dyDescent="0.2">
      <c r="C259" s="51"/>
      <c r="E259" s="51"/>
    </row>
    <row r="260" spans="3:5" x14ac:dyDescent="0.2">
      <c r="C260" s="51"/>
      <c r="E260" s="51"/>
    </row>
    <row r="261" spans="3:5" x14ac:dyDescent="0.2">
      <c r="C261" s="51"/>
      <c r="E261" s="51"/>
    </row>
    <row r="262" spans="3:5" x14ac:dyDescent="0.2">
      <c r="C262" s="51"/>
      <c r="E262" s="51"/>
    </row>
    <row r="263" spans="3:5" x14ac:dyDescent="0.2">
      <c r="C263" s="51"/>
      <c r="E263" s="51"/>
    </row>
    <row r="264" spans="3:5" x14ac:dyDescent="0.2">
      <c r="C264" s="51"/>
      <c r="E264" s="51"/>
    </row>
    <row r="265" spans="3:5" x14ac:dyDescent="0.2">
      <c r="C265" s="51"/>
      <c r="E265" s="51"/>
    </row>
    <row r="266" spans="3:5" x14ac:dyDescent="0.2">
      <c r="C266" s="51"/>
      <c r="E266" s="51"/>
    </row>
    <row r="267" spans="3:5" x14ac:dyDescent="0.2">
      <c r="C267" s="51"/>
      <c r="E267" s="51"/>
    </row>
    <row r="268" spans="3:5" x14ac:dyDescent="0.2">
      <c r="C268" s="51"/>
      <c r="E268" s="51"/>
    </row>
    <row r="269" spans="3:5" x14ac:dyDescent="0.2">
      <c r="C269" s="51"/>
      <c r="E269" s="51"/>
    </row>
    <row r="270" spans="3:5" x14ac:dyDescent="0.2">
      <c r="C270" s="51"/>
      <c r="E270" s="51"/>
    </row>
    <row r="271" spans="3:5" x14ac:dyDescent="0.2">
      <c r="C271" s="51"/>
      <c r="E271" s="51"/>
    </row>
    <row r="272" spans="3:5" x14ac:dyDescent="0.2">
      <c r="C272" s="51"/>
      <c r="E272" s="51"/>
    </row>
    <row r="273" spans="3:5" x14ac:dyDescent="0.2">
      <c r="C273" s="51"/>
      <c r="E273" s="51"/>
    </row>
    <row r="274" spans="3:5" x14ac:dyDescent="0.2">
      <c r="C274" s="51"/>
      <c r="E274" s="51"/>
    </row>
    <row r="275" spans="3:5" x14ac:dyDescent="0.2">
      <c r="C275" s="51"/>
      <c r="E275" s="51"/>
    </row>
    <row r="276" spans="3:5" x14ac:dyDescent="0.2">
      <c r="C276" s="51"/>
      <c r="E276" s="51"/>
    </row>
    <row r="277" spans="3:5" x14ac:dyDescent="0.2">
      <c r="C277" s="51"/>
      <c r="E277" s="51"/>
    </row>
    <row r="278" spans="3:5" x14ac:dyDescent="0.2">
      <c r="C278" s="51"/>
      <c r="E278" s="51"/>
    </row>
    <row r="279" spans="3:5" x14ac:dyDescent="0.2">
      <c r="C279" s="51"/>
      <c r="E279" s="51"/>
    </row>
    <row r="280" spans="3:5" x14ac:dyDescent="0.2">
      <c r="C280" s="51"/>
      <c r="E280" s="51"/>
    </row>
    <row r="281" spans="3:5" x14ac:dyDescent="0.2">
      <c r="C281" s="51"/>
      <c r="E281" s="51"/>
    </row>
    <row r="282" spans="3:5" x14ac:dyDescent="0.2">
      <c r="C282" s="51"/>
      <c r="E282" s="51"/>
    </row>
    <row r="283" spans="3:5" x14ac:dyDescent="0.2">
      <c r="C283" s="51"/>
      <c r="E283" s="51"/>
    </row>
    <row r="284" spans="3:5" x14ac:dyDescent="0.2">
      <c r="C284" s="51"/>
      <c r="E284" s="51"/>
    </row>
    <row r="285" spans="3:5" x14ac:dyDescent="0.2">
      <c r="C285" s="51"/>
      <c r="E285" s="51"/>
    </row>
    <row r="286" spans="3:5" x14ac:dyDescent="0.2">
      <c r="C286" s="51"/>
      <c r="E286" s="51"/>
    </row>
    <row r="287" spans="3:5" x14ac:dyDescent="0.2">
      <c r="C287" s="51"/>
      <c r="E287" s="51"/>
    </row>
    <row r="288" spans="3:5" x14ac:dyDescent="0.2">
      <c r="C288" s="51"/>
      <c r="E288" s="51"/>
    </row>
    <row r="289" spans="3:5" x14ac:dyDescent="0.2">
      <c r="C289" s="51"/>
      <c r="E289" s="51"/>
    </row>
    <row r="290" spans="3:5" x14ac:dyDescent="0.2">
      <c r="C290" s="51"/>
      <c r="E290" s="51"/>
    </row>
    <row r="291" spans="3:5" x14ac:dyDescent="0.2">
      <c r="C291" s="51"/>
      <c r="E291" s="51"/>
    </row>
    <row r="292" spans="3:5" x14ac:dyDescent="0.2">
      <c r="C292" s="51"/>
      <c r="E292" s="51"/>
    </row>
    <row r="293" spans="3:5" x14ac:dyDescent="0.2">
      <c r="C293" s="51"/>
      <c r="E293" s="51"/>
    </row>
    <row r="294" spans="3:5" x14ac:dyDescent="0.2">
      <c r="C294" s="51"/>
      <c r="E294" s="51"/>
    </row>
    <row r="295" spans="3:5" x14ac:dyDescent="0.2">
      <c r="C295" s="51"/>
      <c r="E295" s="51"/>
    </row>
    <row r="296" spans="3:5" x14ac:dyDescent="0.2">
      <c r="C296" s="51"/>
      <c r="E296" s="51"/>
    </row>
    <row r="297" spans="3:5" x14ac:dyDescent="0.2">
      <c r="C297" s="51"/>
      <c r="E297" s="51"/>
    </row>
    <row r="298" spans="3:5" x14ac:dyDescent="0.2">
      <c r="C298" s="51"/>
      <c r="E298" s="51"/>
    </row>
    <row r="299" spans="3:5" x14ac:dyDescent="0.2">
      <c r="C299" s="51"/>
      <c r="E299" s="51"/>
    </row>
    <row r="300" spans="3:5" x14ac:dyDescent="0.2">
      <c r="C300" s="51"/>
      <c r="E300" s="51"/>
    </row>
    <row r="301" spans="3:5" x14ac:dyDescent="0.2">
      <c r="C301" s="51"/>
      <c r="E301" s="51"/>
    </row>
    <row r="302" spans="3:5" x14ac:dyDescent="0.2">
      <c r="C302" s="51"/>
      <c r="E302" s="51"/>
    </row>
    <row r="303" spans="3:5" x14ac:dyDescent="0.2">
      <c r="C303" s="51"/>
      <c r="E303" s="51"/>
    </row>
    <row r="304" spans="3:5" x14ac:dyDescent="0.2">
      <c r="C304" s="51"/>
      <c r="E304" s="51"/>
    </row>
    <row r="305" spans="3:5" x14ac:dyDescent="0.2">
      <c r="C305" s="51"/>
      <c r="E305" s="51"/>
    </row>
    <row r="306" spans="3:5" x14ac:dyDescent="0.2">
      <c r="C306" s="51"/>
      <c r="E306" s="51"/>
    </row>
    <row r="307" spans="3:5" x14ac:dyDescent="0.2">
      <c r="C307" s="51"/>
      <c r="E307" s="51"/>
    </row>
    <row r="308" spans="3:5" x14ac:dyDescent="0.2">
      <c r="C308" s="51"/>
      <c r="E308" s="51"/>
    </row>
    <row r="309" spans="3:5" x14ac:dyDescent="0.2">
      <c r="C309" s="51"/>
      <c r="E309" s="51"/>
    </row>
    <row r="310" spans="3:5" x14ac:dyDescent="0.2">
      <c r="C310" s="51"/>
      <c r="E310" s="51"/>
    </row>
    <row r="311" spans="3:5" x14ac:dyDescent="0.2">
      <c r="C311" s="51"/>
      <c r="E311" s="51"/>
    </row>
    <row r="312" spans="3:5" x14ac:dyDescent="0.2">
      <c r="C312" s="51"/>
      <c r="E312" s="51"/>
    </row>
    <row r="313" spans="3:5" x14ac:dyDescent="0.2">
      <c r="C313" s="51"/>
      <c r="E313" s="51"/>
    </row>
    <row r="314" spans="3:5" x14ac:dyDescent="0.2">
      <c r="C314" s="51"/>
      <c r="E314" s="51"/>
    </row>
    <row r="315" spans="3:5" x14ac:dyDescent="0.2">
      <c r="C315" s="51"/>
      <c r="E315" s="51"/>
    </row>
    <row r="316" spans="3:5" x14ac:dyDescent="0.2">
      <c r="C316" s="51"/>
      <c r="E316" s="51"/>
    </row>
    <row r="317" spans="3:5" x14ac:dyDescent="0.2">
      <c r="C317" s="51"/>
      <c r="E317" s="51"/>
    </row>
    <row r="318" spans="3:5" x14ac:dyDescent="0.2">
      <c r="C318" s="51"/>
      <c r="E318" s="51"/>
    </row>
    <row r="319" spans="3:5" x14ac:dyDescent="0.2">
      <c r="C319" s="51"/>
      <c r="E319" s="51"/>
    </row>
    <row r="320" spans="3:5" x14ac:dyDescent="0.2">
      <c r="C320" s="51"/>
      <c r="E320" s="51"/>
    </row>
    <row r="321" spans="3:5" x14ac:dyDescent="0.2">
      <c r="C321" s="51"/>
      <c r="E321" s="51"/>
    </row>
    <row r="322" spans="3:5" x14ac:dyDescent="0.2">
      <c r="C322" s="51"/>
      <c r="E322" s="51"/>
    </row>
    <row r="323" spans="3:5" x14ac:dyDescent="0.2">
      <c r="C323" s="51"/>
      <c r="E323" s="51"/>
    </row>
    <row r="324" spans="3:5" x14ac:dyDescent="0.2">
      <c r="C324" s="51"/>
      <c r="E324" s="51"/>
    </row>
    <row r="325" spans="3:5" x14ac:dyDescent="0.2">
      <c r="C325" s="51"/>
      <c r="E325" s="51"/>
    </row>
    <row r="326" spans="3:5" x14ac:dyDescent="0.2">
      <c r="C326" s="51"/>
      <c r="E326" s="51"/>
    </row>
    <row r="327" spans="3:5" x14ac:dyDescent="0.2">
      <c r="C327" s="51"/>
      <c r="E327" s="51"/>
    </row>
    <row r="328" spans="3:5" x14ac:dyDescent="0.2">
      <c r="C328" s="51"/>
      <c r="E328" s="51"/>
    </row>
    <row r="329" spans="3:5" x14ac:dyDescent="0.2">
      <c r="C329" s="51"/>
      <c r="E329" s="51"/>
    </row>
    <row r="330" spans="3:5" x14ac:dyDescent="0.2">
      <c r="C330" s="51"/>
      <c r="E330" s="51"/>
    </row>
    <row r="331" spans="3:5" x14ac:dyDescent="0.2">
      <c r="C331" s="51"/>
      <c r="E331" s="51"/>
    </row>
    <row r="332" spans="3:5" x14ac:dyDescent="0.2">
      <c r="C332" s="51"/>
      <c r="E332" s="51"/>
    </row>
    <row r="333" spans="3:5" x14ac:dyDescent="0.2">
      <c r="C333" s="51"/>
      <c r="E333" s="51"/>
    </row>
    <row r="334" spans="3:5" x14ac:dyDescent="0.2">
      <c r="C334" s="51"/>
      <c r="E334" s="51"/>
    </row>
    <row r="335" spans="3:5" x14ac:dyDescent="0.2">
      <c r="C335" s="51"/>
      <c r="E335" s="51"/>
    </row>
    <row r="336" spans="3:5" x14ac:dyDescent="0.2">
      <c r="C336" s="51"/>
      <c r="E336" s="51"/>
    </row>
    <row r="337" spans="3:5" x14ac:dyDescent="0.2">
      <c r="C337" s="51"/>
      <c r="E337" s="51"/>
    </row>
    <row r="338" spans="3:5" x14ac:dyDescent="0.2">
      <c r="C338" s="51"/>
      <c r="E338" s="51"/>
    </row>
    <row r="339" spans="3:5" x14ac:dyDescent="0.2">
      <c r="C339" s="51"/>
      <c r="E339" s="51"/>
    </row>
    <row r="340" spans="3:5" x14ac:dyDescent="0.2">
      <c r="C340" s="51"/>
      <c r="E340" s="51"/>
    </row>
    <row r="341" spans="3:5" x14ac:dyDescent="0.2">
      <c r="C341" s="51"/>
      <c r="E341" s="51"/>
    </row>
    <row r="342" spans="3:5" x14ac:dyDescent="0.2">
      <c r="C342" s="51"/>
      <c r="E342" s="51"/>
    </row>
    <row r="343" spans="3:5" x14ac:dyDescent="0.2">
      <c r="C343" s="51"/>
      <c r="E343" s="51"/>
    </row>
    <row r="344" spans="3:5" x14ac:dyDescent="0.2">
      <c r="C344" s="51"/>
      <c r="E344" s="51"/>
    </row>
    <row r="345" spans="3:5" x14ac:dyDescent="0.2">
      <c r="C345" s="51"/>
      <c r="E345" s="51"/>
    </row>
    <row r="346" spans="3:5" x14ac:dyDescent="0.2">
      <c r="C346" s="51"/>
      <c r="E346" s="51"/>
    </row>
    <row r="347" spans="3:5" x14ac:dyDescent="0.2">
      <c r="C347" s="51"/>
      <c r="E347" s="51"/>
    </row>
    <row r="348" spans="3:5" x14ac:dyDescent="0.2">
      <c r="C348" s="51"/>
      <c r="E348" s="51"/>
    </row>
    <row r="349" spans="3:5" x14ac:dyDescent="0.2">
      <c r="C349" s="51"/>
      <c r="E349" s="51"/>
    </row>
    <row r="350" spans="3:5" x14ac:dyDescent="0.2">
      <c r="C350" s="51"/>
      <c r="E350" s="51"/>
    </row>
    <row r="351" spans="3:5" x14ac:dyDescent="0.2">
      <c r="C351" s="51"/>
      <c r="E351" s="51"/>
    </row>
    <row r="352" spans="3:5" x14ac:dyDescent="0.2">
      <c r="C352" s="51"/>
      <c r="E352" s="51"/>
    </row>
    <row r="353" spans="3:5" x14ac:dyDescent="0.2">
      <c r="C353" s="51"/>
      <c r="E353" s="51"/>
    </row>
    <row r="354" spans="3:5" x14ac:dyDescent="0.2">
      <c r="C354" s="51"/>
      <c r="E354" s="51"/>
    </row>
    <row r="355" spans="3:5" x14ac:dyDescent="0.2">
      <c r="C355" s="51"/>
      <c r="E355" s="51"/>
    </row>
    <row r="356" spans="3:5" x14ac:dyDescent="0.2">
      <c r="C356" s="51"/>
      <c r="E356" s="51"/>
    </row>
    <row r="357" spans="3:5" x14ac:dyDescent="0.2">
      <c r="C357" s="51"/>
      <c r="E357" s="51"/>
    </row>
    <row r="358" spans="3:5" x14ac:dyDescent="0.2">
      <c r="C358" s="51"/>
      <c r="E358" s="51"/>
    </row>
    <row r="359" spans="3:5" x14ac:dyDescent="0.2">
      <c r="C359" s="51"/>
      <c r="E359" s="51"/>
    </row>
    <row r="360" spans="3:5" x14ac:dyDescent="0.2">
      <c r="C360" s="51"/>
      <c r="E360" s="51"/>
    </row>
    <row r="361" spans="3:5" x14ac:dyDescent="0.2">
      <c r="C361" s="51"/>
      <c r="E361" s="51"/>
    </row>
    <row r="362" spans="3:5" x14ac:dyDescent="0.2">
      <c r="C362" s="51"/>
      <c r="E362" s="51"/>
    </row>
    <row r="363" spans="3:5" x14ac:dyDescent="0.2">
      <c r="C363" s="51"/>
      <c r="E363" s="51"/>
    </row>
    <row r="364" spans="3:5" x14ac:dyDescent="0.2">
      <c r="C364" s="51"/>
      <c r="E364" s="51"/>
    </row>
    <row r="365" spans="3:5" x14ac:dyDescent="0.2">
      <c r="C365" s="51"/>
      <c r="E365" s="51"/>
    </row>
    <row r="366" spans="3:5" x14ac:dyDescent="0.2">
      <c r="C366" s="51"/>
      <c r="E366" s="51"/>
    </row>
    <row r="367" spans="3:5" x14ac:dyDescent="0.2">
      <c r="C367" s="51"/>
      <c r="E367" s="51"/>
    </row>
    <row r="368" spans="3:5" x14ac:dyDescent="0.2">
      <c r="C368" s="51"/>
      <c r="E368" s="51"/>
    </row>
    <row r="369" spans="3:5" x14ac:dyDescent="0.2">
      <c r="C369" s="51"/>
      <c r="E369" s="51"/>
    </row>
    <row r="370" spans="3:5" x14ac:dyDescent="0.2">
      <c r="C370" s="51"/>
      <c r="E370" s="51"/>
    </row>
    <row r="371" spans="3:5" x14ac:dyDescent="0.2">
      <c r="C371" s="51"/>
      <c r="E371" s="51"/>
    </row>
    <row r="372" spans="3:5" x14ac:dyDescent="0.2">
      <c r="C372" s="51"/>
      <c r="E372" s="51"/>
    </row>
    <row r="373" spans="3:5" x14ac:dyDescent="0.2">
      <c r="C373" s="51"/>
      <c r="E373" s="51"/>
    </row>
    <row r="374" spans="3:5" x14ac:dyDescent="0.2">
      <c r="C374" s="51"/>
      <c r="E374" s="51"/>
    </row>
    <row r="375" spans="3:5" x14ac:dyDescent="0.2">
      <c r="C375" s="51"/>
      <c r="E375" s="51"/>
    </row>
    <row r="376" spans="3:5" x14ac:dyDescent="0.2">
      <c r="C376" s="51"/>
      <c r="E376" s="51"/>
    </row>
    <row r="377" spans="3:5" x14ac:dyDescent="0.2">
      <c r="C377" s="51"/>
      <c r="E377" s="51"/>
    </row>
    <row r="378" spans="3:5" x14ac:dyDescent="0.2">
      <c r="C378" s="51"/>
      <c r="E378" s="51"/>
    </row>
    <row r="379" spans="3:5" x14ac:dyDescent="0.2">
      <c r="C379" s="51"/>
      <c r="E379" s="51"/>
    </row>
    <row r="380" spans="3:5" x14ac:dyDescent="0.2">
      <c r="C380" s="51"/>
      <c r="E380" s="51"/>
    </row>
    <row r="381" spans="3:5" x14ac:dyDescent="0.2">
      <c r="C381" s="51"/>
      <c r="E381" s="51"/>
    </row>
    <row r="382" spans="3:5" x14ac:dyDescent="0.2">
      <c r="C382" s="51"/>
      <c r="E382" s="51"/>
    </row>
    <row r="383" spans="3:5" x14ac:dyDescent="0.2">
      <c r="C383" s="51"/>
      <c r="E383" s="51"/>
    </row>
    <row r="384" spans="3:5" x14ac:dyDescent="0.2">
      <c r="C384" s="51"/>
      <c r="E384" s="51"/>
    </row>
    <row r="385" spans="3:5" x14ac:dyDescent="0.2">
      <c r="C385" s="51"/>
      <c r="E385" s="51"/>
    </row>
    <row r="386" spans="3:5" x14ac:dyDescent="0.2">
      <c r="C386" s="51"/>
      <c r="E386" s="51"/>
    </row>
    <row r="387" spans="3:5" x14ac:dyDescent="0.2">
      <c r="C387" s="51"/>
      <c r="E387" s="51"/>
    </row>
    <row r="388" spans="3:5" x14ac:dyDescent="0.2">
      <c r="C388" s="51"/>
      <c r="E388" s="51"/>
    </row>
    <row r="389" spans="3:5" x14ac:dyDescent="0.2">
      <c r="C389" s="51"/>
      <c r="E389" s="51"/>
    </row>
    <row r="390" spans="3:5" x14ac:dyDescent="0.2">
      <c r="C390" s="51"/>
      <c r="E390" s="51"/>
    </row>
    <row r="391" spans="3:5" x14ac:dyDescent="0.2">
      <c r="C391" s="51"/>
      <c r="E391" s="51"/>
    </row>
    <row r="392" spans="3:5" x14ac:dyDescent="0.2">
      <c r="C392" s="51"/>
      <c r="E392" s="51"/>
    </row>
    <row r="393" spans="3:5" x14ac:dyDescent="0.2">
      <c r="C393" s="51"/>
      <c r="E393" s="51"/>
    </row>
    <row r="394" spans="3:5" x14ac:dyDescent="0.2">
      <c r="C394" s="51"/>
      <c r="E394" s="51"/>
    </row>
    <row r="395" spans="3:5" x14ac:dyDescent="0.2">
      <c r="C395" s="51"/>
      <c r="E395" s="51"/>
    </row>
    <row r="396" spans="3:5" x14ac:dyDescent="0.2">
      <c r="C396" s="51"/>
      <c r="E396" s="51"/>
    </row>
    <row r="397" spans="3:5" x14ac:dyDescent="0.2">
      <c r="C397" s="51"/>
      <c r="E397" s="51"/>
    </row>
    <row r="398" spans="3:5" x14ac:dyDescent="0.2">
      <c r="C398" s="51"/>
      <c r="E398" s="51"/>
    </row>
    <row r="399" spans="3:5" x14ac:dyDescent="0.2">
      <c r="C399" s="51"/>
      <c r="E399" s="51"/>
    </row>
    <row r="400" spans="3:5" x14ac:dyDescent="0.2">
      <c r="C400" s="51"/>
      <c r="E400" s="51"/>
    </row>
    <row r="401" spans="3:5" x14ac:dyDescent="0.2">
      <c r="C401" s="51"/>
      <c r="E401" s="51"/>
    </row>
    <row r="402" spans="3:5" x14ac:dyDescent="0.2">
      <c r="C402" s="51"/>
      <c r="E402" s="51"/>
    </row>
    <row r="403" spans="3:5" x14ac:dyDescent="0.2">
      <c r="C403" s="51"/>
      <c r="E403" s="51"/>
    </row>
    <row r="404" spans="3:5" x14ac:dyDescent="0.2">
      <c r="C404" s="51"/>
      <c r="E404" s="51"/>
    </row>
    <row r="405" spans="3:5" x14ac:dyDescent="0.2">
      <c r="C405" s="51"/>
      <c r="E405" s="51"/>
    </row>
    <row r="406" spans="3:5" x14ac:dyDescent="0.2">
      <c r="C406" s="51"/>
      <c r="E406" s="51"/>
    </row>
    <row r="407" spans="3:5" x14ac:dyDescent="0.2">
      <c r="C407" s="51"/>
      <c r="E407" s="51"/>
    </row>
    <row r="408" spans="3:5" x14ac:dyDescent="0.2">
      <c r="C408" s="51"/>
      <c r="E408" s="51"/>
    </row>
    <row r="409" spans="3:5" x14ac:dyDescent="0.2">
      <c r="C409" s="51"/>
      <c r="E409" s="51"/>
    </row>
    <row r="410" spans="3:5" x14ac:dyDescent="0.2">
      <c r="C410" s="51"/>
      <c r="E410" s="51"/>
    </row>
    <row r="411" spans="3:5" x14ac:dyDescent="0.2">
      <c r="C411" s="51"/>
      <c r="E411" s="51"/>
    </row>
    <row r="412" spans="3:5" x14ac:dyDescent="0.2">
      <c r="C412" s="51"/>
      <c r="E412" s="51"/>
    </row>
    <row r="413" spans="3:5" x14ac:dyDescent="0.2">
      <c r="C413" s="51"/>
      <c r="E413" s="51"/>
    </row>
    <row r="414" spans="3:5" x14ac:dyDescent="0.2">
      <c r="C414" s="51"/>
      <c r="E414" s="51"/>
    </row>
    <row r="415" spans="3:5" x14ac:dyDescent="0.2">
      <c r="C415" s="51"/>
      <c r="E415" s="51"/>
    </row>
    <row r="416" spans="3:5" x14ac:dyDescent="0.2">
      <c r="C416" s="51"/>
      <c r="E416" s="51"/>
    </row>
    <row r="417" spans="3:5" x14ac:dyDescent="0.2">
      <c r="C417" s="51"/>
      <c r="E417" s="51"/>
    </row>
    <row r="418" spans="3:5" x14ac:dyDescent="0.2">
      <c r="C418" s="51"/>
      <c r="E418" s="51"/>
    </row>
    <row r="419" spans="3:5" x14ac:dyDescent="0.2">
      <c r="C419" s="51"/>
      <c r="E419" s="51"/>
    </row>
    <row r="420" spans="3:5" x14ac:dyDescent="0.2">
      <c r="C420" s="51"/>
      <c r="E420" s="51"/>
    </row>
    <row r="421" spans="3:5" x14ac:dyDescent="0.2">
      <c r="C421" s="51"/>
      <c r="E421" s="51"/>
    </row>
    <row r="422" spans="3:5" x14ac:dyDescent="0.2">
      <c r="C422" s="51"/>
      <c r="E422" s="51"/>
    </row>
    <row r="423" spans="3:5" x14ac:dyDescent="0.2">
      <c r="C423" s="51"/>
      <c r="E423" s="51"/>
    </row>
    <row r="424" spans="3:5" x14ac:dyDescent="0.2">
      <c r="C424" s="51"/>
      <c r="E424" s="51"/>
    </row>
    <row r="425" spans="3:5" x14ac:dyDescent="0.2">
      <c r="C425" s="51"/>
      <c r="E425" s="51"/>
    </row>
    <row r="426" spans="3:5" x14ac:dyDescent="0.2">
      <c r="C426" s="51"/>
      <c r="E426" s="51"/>
    </row>
    <row r="427" spans="3:5" x14ac:dyDescent="0.2">
      <c r="C427" s="51"/>
      <c r="E427" s="51"/>
    </row>
    <row r="428" spans="3:5" x14ac:dyDescent="0.2">
      <c r="C428" s="51"/>
      <c r="E428" s="51"/>
    </row>
    <row r="429" spans="3:5" x14ac:dyDescent="0.2">
      <c r="C429" s="51"/>
      <c r="E429" s="51"/>
    </row>
    <row r="430" spans="3:5" x14ac:dyDescent="0.2">
      <c r="C430" s="51"/>
      <c r="E430" s="51"/>
    </row>
    <row r="431" spans="3:5" x14ac:dyDescent="0.2">
      <c r="C431" s="51"/>
      <c r="E431" s="51"/>
    </row>
    <row r="432" spans="3:5" x14ac:dyDescent="0.2">
      <c r="C432" s="51"/>
      <c r="E432" s="51"/>
    </row>
    <row r="433" spans="3:5" x14ac:dyDescent="0.2">
      <c r="C433" s="51"/>
      <c r="E433" s="51"/>
    </row>
    <row r="434" spans="3:5" x14ac:dyDescent="0.2">
      <c r="C434" s="51"/>
      <c r="E434" s="51"/>
    </row>
    <row r="435" spans="3:5" x14ac:dyDescent="0.2">
      <c r="C435" s="51"/>
      <c r="E435" s="51"/>
    </row>
    <row r="436" spans="3:5" x14ac:dyDescent="0.2">
      <c r="C436" s="51"/>
      <c r="E436" s="51"/>
    </row>
    <row r="437" spans="3:5" x14ac:dyDescent="0.2">
      <c r="C437" s="51"/>
      <c r="E437" s="51"/>
    </row>
    <row r="438" spans="3:5" x14ac:dyDescent="0.2">
      <c r="C438" s="51"/>
      <c r="E438" s="51"/>
    </row>
    <row r="439" spans="3:5" x14ac:dyDescent="0.2">
      <c r="C439" s="51"/>
      <c r="E439" s="51"/>
    </row>
    <row r="440" spans="3:5" x14ac:dyDescent="0.2">
      <c r="C440" s="51"/>
      <c r="E440" s="51"/>
    </row>
    <row r="441" spans="3:5" x14ac:dyDescent="0.2">
      <c r="C441" s="51"/>
      <c r="E441" s="51"/>
    </row>
    <row r="442" spans="3:5" x14ac:dyDescent="0.2">
      <c r="C442" s="51"/>
      <c r="E442" s="51"/>
    </row>
    <row r="443" spans="3:5" x14ac:dyDescent="0.2">
      <c r="C443" s="51"/>
      <c r="E443" s="51"/>
    </row>
    <row r="444" spans="3:5" x14ac:dyDescent="0.2">
      <c r="C444" s="51"/>
      <c r="E444" s="51"/>
    </row>
    <row r="445" spans="3:5" x14ac:dyDescent="0.2">
      <c r="C445" s="51"/>
      <c r="E445" s="51"/>
    </row>
    <row r="446" spans="3:5" x14ac:dyDescent="0.2">
      <c r="C446" s="51"/>
      <c r="E446" s="51"/>
    </row>
    <row r="447" spans="3:5" x14ac:dyDescent="0.2">
      <c r="C447" s="51"/>
      <c r="E447" s="51"/>
    </row>
    <row r="448" spans="3:5" x14ac:dyDescent="0.2">
      <c r="C448" s="51"/>
      <c r="E448" s="51"/>
    </row>
    <row r="449" spans="3:5" x14ac:dyDescent="0.2">
      <c r="C449" s="51"/>
      <c r="E449" s="51"/>
    </row>
    <row r="450" spans="3:5" x14ac:dyDescent="0.2">
      <c r="C450" s="51"/>
      <c r="E450" s="51"/>
    </row>
    <row r="451" spans="3:5" x14ac:dyDescent="0.2">
      <c r="C451" s="51"/>
      <c r="E451" s="51"/>
    </row>
    <row r="452" spans="3:5" x14ac:dyDescent="0.2">
      <c r="C452" s="51"/>
      <c r="E452" s="51"/>
    </row>
    <row r="453" spans="3:5" x14ac:dyDescent="0.2">
      <c r="C453" s="51"/>
      <c r="E453" s="51"/>
    </row>
    <row r="454" spans="3:5" x14ac:dyDescent="0.2">
      <c r="C454" s="51"/>
      <c r="E454" s="51"/>
    </row>
    <row r="455" spans="3:5" x14ac:dyDescent="0.2">
      <c r="C455" s="51"/>
      <c r="E455" s="51"/>
    </row>
    <row r="456" spans="3:5" x14ac:dyDescent="0.2">
      <c r="C456" s="51"/>
      <c r="E456" s="51"/>
    </row>
    <row r="457" spans="3:5" x14ac:dyDescent="0.2">
      <c r="C457" s="51"/>
      <c r="E457" s="51"/>
    </row>
    <row r="458" spans="3:5" x14ac:dyDescent="0.2">
      <c r="C458" s="51"/>
      <c r="E458" s="51"/>
    </row>
    <row r="459" spans="3:5" x14ac:dyDescent="0.2">
      <c r="C459" s="51"/>
      <c r="E459" s="51"/>
    </row>
    <row r="460" spans="3:5" x14ac:dyDescent="0.2">
      <c r="C460" s="51"/>
      <c r="E460" s="51"/>
    </row>
    <row r="461" spans="3:5" x14ac:dyDescent="0.2">
      <c r="C461" s="51"/>
      <c r="E461" s="51"/>
    </row>
    <row r="462" spans="3:5" x14ac:dyDescent="0.2">
      <c r="C462" s="51"/>
      <c r="E462" s="51"/>
    </row>
    <row r="463" spans="3:5" x14ac:dyDescent="0.2">
      <c r="C463" s="51"/>
      <c r="E463" s="51"/>
    </row>
    <row r="464" spans="3:5" x14ac:dyDescent="0.2">
      <c r="C464" s="51"/>
      <c r="E464" s="51"/>
    </row>
    <row r="465" spans="3:5" x14ac:dyDescent="0.2">
      <c r="C465" s="51"/>
      <c r="E465" s="51"/>
    </row>
    <row r="466" spans="3:5" x14ac:dyDescent="0.2">
      <c r="C466" s="51"/>
      <c r="E466" s="51"/>
    </row>
    <row r="467" spans="3:5" x14ac:dyDescent="0.2">
      <c r="C467" s="51"/>
      <c r="E467" s="51"/>
    </row>
    <row r="468" spans="3:5" x14ac:dyDescent="0.2">
      <c r="C468" s="51"/>
      <c r="E468" s="51"/>
    </row>
    <row r="469" spans="3:5" x14ac:dyDescent="0.2">
      <c r="C469" s="51"/>
      <c r="E469" s="51"/>
    </row>
    <row r="470" spans="3:5" x14ac:dyDescent="0.2">
      <c r="C470" s="51"/>
      <c r="E470" s="51"/>
    </row>
    <row r="471" spans="3:5" x14ac:dyDescent="0.2">
      <c r="C471" s="51"/>
      <c r="E471" s="51"/>
    </row>
    <row r="472" spans="3:5" x14ac:dyDescent="0.2">
      <c r="C472" s="51"/>
      <c r="E472" s="51"/>
    </row>
    <row r="473" spans="3:5" x14ac:dyDescent="0.2">
      <c r="C473" s="51"/>
      <c r="E473" s="51"/>
    </row>
    <row r="474" spans="3:5" x14ac:dyDescent="0.2">
      <c r="C474" s="51"/>
      <c r="E474" s="51"/>
    </row>
    <row r="475" spans="3:5" x14ac:dyDescent="0.2">
      <c r="C475" s="51"/>
      <c r="E475" s="51"/>
    </row>
    <row r="476" spans="3:5" x14ac:dyDescent="0.2">
      <c r="C476" s="51"/>
      <c r="E476" s="51"/>
    </row>
    <row r="477" spans="3:5" x14ac:dyDescent="0.2">
      <c r="C477" s="51"/>
      <c r="E477" s="51"/>
    </row>
    <row r="478" spans="3:5" x14ac:dyDescent="0.2">
      <c r="C478" s="51"/>
      <c r="E478" s="51"/>
    </row>
    <row r="479" spans="3:5" x14ac:dyDescent="0.2">
      <c r="C479" s="51"/>
      <c r="E479" s="51"/>
    </row>
    <row r="480" spans="3:5" x14ac:dyDescent="0.2">
      <c r="C480" s="51"/>
      <c r="E480" s="51"/>
    </row>
    <row r="481" spans="3:5" x14ac:dyDescent="0.2">
      <c r="C481" s="51"/>
      <c r="E481" s="51"/>
    </row>
    <row r="482" spans="3:5" x14ac:dyDescent="0.2">
      <c r="C482" s="51"/>
      <c r="E482" s="51"/>
    </row>
    <row r="483" spans="3:5" x14ac:dyDescent="0.2">
      <c r="C483" s="51"/>
      <c r="E483" s="51"/>
    </row>
    <row r="484" spans="3:5" x14ac:dyDescent="0.2">
      <c r="C484" s="51"/>
      <c r="E484" s="51"/>
    </row>
    <row r="485" spans="3:5" x14ac:dyDescent="0.2">
      <c r="C485" s="51"/>
      <c r="E485" s="51"/>
    </row>
    <row r="486" spans="3:5" x14ac:dyDescent="0.2">
      <c r="C486" s="51"/>
      <c r="E486" s="51"/>
    </row>
    <row r="487" spans="3:5" x14ac:dyDescent="0.2">
      <c r="C487" s="51"/>
      <c r="E487" s="51"/>
    </row>
    <row r="488" spans="3:5" x14ac:dyDescent="0.2">
      <c r="C488" s="51"/>
      <c r="E488" s="51"/>
    </row>
    <row r="489" spans="3:5" x14ac:dyDescent="0.2">
      <c r="C489" s="51"/>
      <c r="E489" s="51"/>
    </row>
    <row r="490" spans="3:5" x14ac:dyDescent="0.2">
      <c r="C490" s="51"/>
      <c r="E490" s="51"/>
    </row>
    <row r="491" spans="3:5" x14ac:dyDescent="0.2">
      <c r="C491" s="51"/>
      <c r="E491" s="51"/>
    </row>
    <row r="492" spans="3:5" x14ac:dyDescent="0.2">
      <c r="C492" s="51"/>
      <c r="E492" s="51"/>
    </row>
    <row r="493" spans="3:5" x14ac:dyDescent="0.2">
      <c r="C493" s="51"/>
      <c r="E493" s="51"/>
    </row>
    <row r="494" spans="3:5" x14ac:dyDescent="0.2">
      <c r="C494" s="51"/>
      <c r="E494" s="51"/>
    </row>
    <row r="495" spans="3:5" x14ac:dyDescent="0.2">
      <c r="C495" s="51"/>
      <c r="E495" s="51"/>
    </row>
    <row r="496" spans="3:5" x14ac:dyDescent="0.2">
      <c r="C496" s="51"/>
      <c r="E496" s="51"/>
    </row>
    <row r="497" spans="3:5" x14ac:dyDescent="0.2">
      <c r="C497" s="51"/>
      <c r="E497" s="51"/>
    </row>
    <row r="498" spans="3:5" x14ac:dyDescent="0.2">
      <c r="C498" s="51"/>
      <c r="E498" s="51"/>
    </row>
    <row r="499" spans="3:5" x14ac:dyDescent="0.2">
      <c r="C499" s="51"/>
      <c r="E499" s="51"/>
    </row>
    <row r="500" spans="3:5" x14ac:dyDescent="0.2">
      <c r="C500" s="51"/>
      <c r="E500" s="51"/>
    </row>
    <row r="501" spans="3:5" x14ac:dyDescent="0.2">
      <c r="C501" s="51"/>
      <c r="E501" s="51"/>
    </row>
    <row r="502" spans="3:5" x14ac:dyDescent="0.2">
      <c r="C502" s="51"/>
      <c r="E502" s="51"/>
    </row>
    <row r="503" spans="3:5" x14ac:dyDescent="0.2">
      <c r="C503" s="51"/>
      <c r="E503" s="51"/>
    </row>
    <row r="504" spans="3:5" x14ac:dyDescent="0.2">
      <c r="C504" s="51"/>
      <c r="E504" s="51"/>
    </row>
    <row r="505" spans="3:5" x14ac:dyDescent="0.2">
      <c r="C505" s="51"/>
      <c r="E505" s="51"/>
    </row>
    <row r="506" spans="3:5" x14ac:dyDescent="0.2">
      <c r="C506" s="51"/>
      <c r="E506" s="51"/>
    </row>
    <row r="507" spans="3:5" x14ac:dyDescent="0.2">
      <c r="C507" s="51"/>
      <c r="E507" s="51"/>
    </row>
    <row r="508" spans="3:5" x14ac:dyDescent="0.2">
      <c r="C508" s="51"/>
      <c r="E508" s="51"/>
    </row>
    <row r="509" spans="3:5" x14ac:dyDescent="0.2">
      <c r="C509" s="51"/>
      <c r="E509" s="51"/>
    </row>
    <row r="510" spans="3:5" x14ac:dyDescent="0.2">
      <c r="C510" s="51"/>
      <c r="E510" s="51"/>
    </row>
    <row r="511" spans="3:5" x14ac:dyDescent="0.2">
      <c r="C511" s="51"/>
      <c r="E511" s="51"/>
    </row>
    <row r="512" spans="3:5" x14ac:dyDescent="0.2">
      <c r="C512" s="51"/>
      <c r="E512" s="51"/>
    </row>
    <row r="513" spans="3:5" x14ac:dyDescent="0.2">
      <c r="C513" s="51"/>
      <c r="E513" s="51"/>
    </row>
    <row r="514" spans="3:5" x14ac:dyDescent="0.2">
      <c r="C514" s="51"/>
      <c r="E514" s="51"/>
    </row>
    <row r="515" spans="3:5" x14ac:dyDescent="0.2">
      <c r="C515" s="51"/>
      <c r="E515" s="51"/>
    </row>
    <row r="516" spans="3:5" x14ac:dyDescent="0.2">
      <c r="C516" s="51"/>
      <c r="E516" s="51"/>
    </row>
    <row r="517" spans="3:5" x14ac:dyDescent="0.2">
      <c r="C517" s="51"/>
      <c r="E517" s="51"/>
    </row>
    <row r="518" spans="3:5" x14ac:dyDescent="0.2">
      <c r="C518" s="51"/>
      <c r="E518" s="51"/>
    </row>
    <row r="519" spans="3:5" x14ac:dyDescent="0.2">
      <c r="C519" s="51"/>
      <c r="E519" s="51"/>
    </row>
    <row r="520" spans="3:5" x14ac:dyDescent="0.2">
      <c r="C520" s="51"/>
      <c r="E520" s="51"/>
    </row>
    <row r="521" spans="3:5" x14ac:dyDescent="0.2">
      <c r="C521" s="51"/>
      <c r="E521" s="51"/>
    </row>
    <row r="522" spans="3:5" x14ac:dyDescent="0.2">
      <c r="C522" s="51"/>
      <c r="E522" s="51"/>
    </row>
    <row r="523" spans="3:5" x14ac:dyDescent="0.2">
      <c r="C523" s="51"/>
      <c r="E523" s="51"/>
    </row>
    <row r="524" spans="3:5" x14ac:dyDescent="0.2">
      <c r="C524" s="51"/>
      <c r="E524" s="51"/>
    </row>
    <row r="525" spans="3:5" x14ac:dyDescent="0.2">
      <c r="C525" s="51"/>
      <c r="E525" s="51"/>
    </row>
    <row r="526" spans="3:5" x14ac:dyDescent="0.2">
      <c r="C526" s="51"/>
      <c r="E526" s="51"/>
    </row>
    <row r="527" spans="3:5" x14ac:dyDescent="0.2">
      <c r="C527" s="51"/>
      <c r="E527" s="51"/>
    </row>
    <row r="528" spans="3:5" x14ac:dyDescent="0.2">
      <c r="C528" s="51"/>
      <c r="E528" s="51"/>
    </row>
    <row r="529" spans="3:5" x14ac:dyDescent="0.2">
      <c r="C529" s="51"/>
      <c r="E529" s="51"/>
    </row>
    <row r="530" spans="3:5" x14ac:dyDescent="0.2">
      <c r="C530" s="51"/>
      <c r="E530" s="51"/>
    </row>
    <row r="531" spans="3:5" x14ac:dyDescent="0.2">
      <c r="C531" s="51"/>
      <c r="E531" s="51"/>
    </row>
    <row r="532" spans="3:5" x14ac:dyDescent="0.2">
      <c r="C532" s="51"/>
      <c r="E532" s="51"/>
    </row>
    <row r="533" spans="3:5" x14ac:dyDescent="0.2">
      <c r="C533" s="51"/>
      <c r="E533" s="51"/>
    </row>
    <row r="534" spans="3:5" x14ac:dyDescent="0.2">
      <c r="C534" s="51"/>
      <c r="E534" s="51"/>
    </row>
    <row r="535" spans="3:5" x14ac:dyDescent="0.2">
      <c r="C535" s="51"/>
      <c r="E535" s="51"/>
    </row>
    <row r="536" spans="3:5" x14ac:dyDescent="0.2">
      <c r="C536" s="51"/>
      <c r="E536" s="51"/>
    </row>
    <row r="537" spans="3:5" x14ac:dyDescent="0.2">
      <c r="C537" s="51"/>
      <c r="E537" s="51"/>
    </row>
    <row r="538" spans="3:5" x14ac:dyDescent="0.2">
      <c r="C538" s="51"/>
      <c r="E538" s="51"/>
    </row>
    <row r="539" spans="3:5" x14ac:dyDescent="0.2">
      <c r="C539" s="51"/>
      <c r="E539" s="51"/>
    </row>
    <row r="540" spans="3:5" x14ac:dyDescent="0.2">
      <c r="C540" s="51"/>
      <c r="E540" s="51"/>
    </row>
    <row r="541" spans="3:5" x14ac:dyDescent="0.2">
      <c r="C541" s="51"/>
      <c r="E541" s="51"/>
    </row>
    <row r="542" spans="3:5" x14ac:dyDescent="0.2">
      <c r="C542" s="51"/>
      <c r="E542" s="51"/>
    </row>
    <row r="543" spans="3:5" x14ac:dyDescent="0.2">
      <c r="C543" s="51"/>
      <c r="E543" s="51"/>
    </row>
    <row r="544" spans="3:5" x14ac:dyDescent="0.2">
      <c r="C544" s="51"/>
      <c r="E544" s="51"/>
    </row>
    <row r="545" spans="3:5" x14ac:dyDescent="0.2">
      <c r="C545" s="51"/>
      <c r="E545" s="51"/>
    </row>
    <row r="546" spans="3:5" x14ac:dyDescent="0.2">
      <c r="C546" s="51"/>
      <c r="E546" s="51"/>
    </row>
    <row r="547" spans="3:5" x14ac:dyDescent="0.2">
      <c r="C547" s="51"/>
      <c r="E547" s="51"/>
    </row>
    <row r="548" spans="3:5" x14ac:dyDescent="0.2">
      <c r="C548" s="51"/>
      <c r="E548" s="51"/>
    </row>
    <row r="549" spans="3:5" x14ac:dyDescent="0.2">
      <c r="C549" s="51"/>
      <c r="E549" s="51"/>
    </row>
    <row r="550" spans="3:5" x14ac:dyDescent="0.2">
      <c r="C550" s="51"/>
      <c r="E550" s="51"/>
    </row>
    <row r="551" spans="3:5" x14ac:dyDescent="0.2">
      <c r="C551" s="51"/>
      <c r="E551" s="51"/>
    </row>
    <row r="552" spans="3:5" x14ac:dyDescent="0.2">
      <c r="C552" s="51"/>
      <c r="E552" s="51"/>
    </row>
    <row r="553" spans="3:5" x14ac:dyDescent="0.2">
      <c r="C553" s="51"/>
      <c r="E553" s="51"/>
    </row>
    <row r="554" spans="3:5" x14ac:dyDescent="0.2">
      <c r="C554" s="51"/>
      <c r="E554" s="51"/>
    </row>
    <row r="555" spans="3:5" x14ac:dyDescent="0.2">
      <c r="C555" s="51"/>
      <c r="E555" s="51"/>
    </row>
    <row r="556" spans="3:5" x14ac:dyDescent="0.2">
      <c r="C556" s="51"/>
      <c r="E556" s="51"/>
    </row>
    <row r="557" spans="3:5" x14ac:dyDescent="0.2">
      <c r="C557" s="51"/>
      <c r="E557" s="51"/>
    </row>
    <row r="558" spans="3:5" x14ac:dyDescent="0.2">
      <c r="C558" s="51"/>
      <c r="E558" s="51"/>
    </row>
    <row r="559" spans="3:5" x14ac:dyDescent="0.2">
      <c r="C559" s="51"/>
      <c r="E559" s="51"/>
    </row>
    <row r="560" spans="3:5" x14ac:dyDescent="0.2">
      <c r="C560" s="51"/>
      <c r="E560" s="51"/>
    </row>
    <row r="561" spans="3:5" x14ac:dyDescent="0.2">
      <c r="C561" s="51"/>
      <c r="E561" s="51"/>
    </row>
    <row r="562" spans="3:5" x14ac:dyDescent="0.2">
      <c r="C562" s="51"/>
      <c r="E562" s="51"/>
    </row>
    <row r="563" spans="3:5" x14ac:dyDescent="0.2">
      <c r="C563" s="51"/>
      <c r="E563" s="51"/>
    </row>
    <row r="564" spans="3:5" x14ac:dyDescent="0.2">
      <c r="C564" s="51"/>
      <c r="E564" s="51"/>
    </row>
    <row r="565" spans="3:5" x14ac:dyDescent="0.2">
      <c r="C565" s="51"/>
      <c r="E565" s="51"/>
    </row>
    <row r="566" spans="3:5" x14ac:dyDescent="0.2">
      <c r="C566" s="51"/>
      <c r="E566" s="51"/>
    </row>
    <row r="567" spans="3:5" x14ac:dyDescent="0.2">
      <c r="C567" s="51"/>
      <c r="E567" s="51"/>
    </row>
    <row r="568" spans="3:5" x14ac:dyDescent="0.2">
      <c r="C568" s="51"/>
      <c r="E568" s="51"/>
    </row>
    <row r="569" spans="3:5" x14ac:dyDescent="0.2">
      <c r="C569" s="51"/>
      <c r="E569" s="51"/>
    </row>
    <row r="570" spans="3:5" x14ac:dyDescent="0.2">
      <c r="C570" s="51"/>
      <c r="E570" s="51"/>
    </row>
    <row r="571" spans="3:5" x14ac:dyDescent="0.2">
      <c r="C571" s="51"/>
      <c r="E571" s="51"/>
    </row>
    <row r="572" spans="3:5" x14ac:dyDescent="0.2">
      <c r="C572" s="51"/>
      <c r="E572" s="51"/>
    </row>
    <row r="573" spans="3:5" x14ac:dyDescent="0.2">
      <c r="C573" s="51"/>
      <c r="E573" s="51"/>
    </row>
    <row r="574" spans="3:5" x14ac:dyDescent="0.2">
      <c r="C574" s="51"/>
      <c r="E574" s="51"/>
    </row>
    <row r="575" spans="3:5" x14ac:dyDescent="0.2">
      <c r="C575" s="51"/>
      <c r="E575" s="51"/>
    </row>
    <row r="576" spans="3:5" x14ac:dyDescent="0.2">
      <c r="C576" s="51"/>
      <c r="E576" s="51"/>
    </row>
    <row r="577" spans="3:5" x14ac:dyDescent="0.2">
      <c r="C577" s="51"/>
      <c r="E577" s="51"/>
    </row>
    <row r="578" spans="3:5" x14ac:dyDescent="0.2">
      <c r="C578" s="51"/>
      <c r="E578" s="51"/>
    </row>
    <row r="579" spans="3:5" x14ac:dyDescent="0.2">
      <c r="C579" s="51"/>
      <c r="E579" s="51"/>
    </row>
    <row r="580" spans="3:5" x14ac:dyDescent="0.2">
      <c r="C580" s="51"/>
      <c r="E580" s="51"/>
    </row>
    <row r="581" spans="3:5" x14ac:dyDescent="0.2">
      <c r="C581" s="51"/>
      <c r="E581" s="51"/>
    </row>
    <row r="582" spans="3:5" x14ac:dyDescent="0.2">
      <c r="C582" s="51"/>
      <c r="E582" s="51"/>
    </row>
    <row r="583" spans="3:5" x14ac:dyDescent="0.2">
      <c r="C583" s="51"/>
      <c r="E583" s="51"/>
    </row>
    <row r="584" spans="3:5" x14ac:dyDescent="0.2">
      <c r="C584" s="51"/>
      <c r="E584" s="51"/>
    </row>
    <row r="585" spans="3:5" x14ac:dyDescent="0.2">
      <c r="C585" s="51"/>
      <c r="E585" s="51"/>
    </row>
    <row r="586" spans="3:5" x14ac:dyDescent="0.2">
      <c r="C586" s="51"/>
      <c r="E586" s="51"/>
    </row>
    <row r="587" spans="3:5" x14ac:dyDescent="0.2">
      <c r="C587" s="51"/>
      <c r="E587" s="51"/>
    </row>
    <row r="588" spans="3:5" x14ac:dyDescent="0.2">
      <c r="C588" s="51"/>
      <c r="E588" s="51"/>
    </row>
    <row r="589" spans="3:5" x14ac:dyDescent="0.2">
      <c r="C589" s="51"/>
      <c r="E589" s="51"/>
    </row>
    <row r="590" spans="3:5" x14ac:dyDescent="0.2">
      <c r="C590" s="51"/>
      <c r="E590" s="51"/>
    </row>
    <row r="591" spans="3:5" x14ac:dyDescent="0.2">
      <c r="C591" s="51"/>
      <c r="E591" s="51"/>
    </row>
    <row r="592" spans="3:5" x14ac:dyDescent="0.2">
      <c r="C592" s="51"/>
      <c r="E592" s="51"/>
    </row>
    <row r="593" spans="3:5" x14ac:dyDescent="0.2">
      <c r="C593" s="51"/>
      <c r="E593" s="51"/>
    </row>
    <row r="594" spans="3:5" x14ac:dyDescent="0.2">
      <c r="C594" s="51"/>
      <c r="E594" s="51"/>
    </row>
    <row r="595" spans="3:5" x14ac:dyDescent="0.2">
      <c r="C595" s="51"/>
      <c r="E595" s="51"/>
    </row>
    <row r="596" spans="3:5" x14ac:dyDescent="0.2">
      <c r="C596" s="51"/>
      <c r="E596" s="51"/>
    </row>
    <row r="597" spans="3:5" x14ac:dyDescent="0.2">
      <c r="C597" s="51"/>
      <c r="E597" s="51"/>
    </row>
    <row r="598" spans="3:5" x14ac:dyDescent="0.2">
      <c r="C598" s="51"/>
      <c r="E598" s="51"/>
    </row>
    <row r="599" spans="3:5" x14ac:dyDescent="0.2">
      <c r="C599" s="51"/>
      <c r="E599" s="51"/>
    </row>
    <row r="600" spans="3:5" x14ac:dyDescent="0.2">
      <c r="C600" s="51"/>
      <c r="E600" s="51"/>
    </row>
    <row r="601" spans="3:5" x14ac:dyDescent="0.2">
      <c r="C601" s="51"/>
      <c r="E601" s="51"/>
    </row>
    <row r="602" spans="3:5" x14ac:dyDescent="0.2">
      <c r="C602" s="51"/>
      <c r="E602" s="51"/>
    </row>
    <row r="603" spans="3:5" x14ac:dyDescent="0.2">
      <c r="C603" s="51"/>
      <c r="E603" s="51"/>
    </row>
    <row r="604" spans="3:5" x14ac:dyDescent="0.2">
      <c r="C604" s="51"/>
      <c r="E604" s="51"/>
    </row>
    <row r="605" spans="3:5" x14ac:dyDescent="0.2">
      <c r="C605" s="51"/>
      <c r="E605" s="51"/>
    </row>
    <row r="606" spans="3:5" x14ac:dyDescent="0.2">
      <c r="C606" s="51"/>
      <c r="E606" s="51"/>
    </row>
    <row r="607" spans="3:5" x14ac:dyDescent="0.2">
      <c r="C607" s="51"/>
      <c r="E607" s="51"/>
    </row>
    <row r="608" spans="3:5" x14ac:dyDescent="0.2">
      <c r="C608" s="51"/>
      <c r="E608" s="51"/>
    </row>
    <row r="609" spans="3:5" x14ac:dyDescent="0.2">
      <c r="C609" s="51"/>
      <c r="E609" s="51"/>
    </row>
    <row r="610" spans="3:5" x14ac:dyDescent="0.2">
      <c r="C610" s="51"/>
      <c r="E610" s="51"/>
    </row>
    <row r="611" spans="3:5" x14ac:dyDescent="0.2">
      <c r="C611" s="51"/>
      <c r="E611" s="51"/>
    </row>
    <row r="612" spans="3:5" x14ac:dyDescent="0.2">
      <c r="C612" s="51"/>
      <c r="E612" s="51"/>
    </row>
    <row r="613" spans="3:5" x14ac:dyDescent="0.2">
      <c r="C613" s="51"/>
      <c r="E613" s="51"/>
    </row>
    <row r="614" spans="3:5" x14ac:dyDescent="0.2">
      <c r="C614" s="51"/>
      <c r="E614" s="51"/>
    </row>
    <row r="615" spans="3:5" x14ac:dyDescent="0.2">
      <c r="C615" s="51"/>
      <c r="E615" s="51"/>
    </row>
    <row r="616" spans="3:5" x14ac:dyDescent="0.2">
      <c r="C616" s="51"/>
      <c r="E616" s="51"/>
    </row>
    <row r="617" spans="3:5" x14ac:dyDescent="0.2">
      <c r="C617" s="51"/>
      <c r="E617" s="51"/>
    </row>
    <row r="618" spans="3:5" x14ac:dyDescent="0.2">
      <c r="C618" s="51"/>
      <c r="E618" s="51"/>
    </row>
    <row r="619" spans="3:5" x14ac:dyDescent="0.2">
      <c r="C619" s="51"/>
      <c r="E619" s="51"/>
    </row>
    <row r="620" spans="3:5" x14ac:dyDescent="0.2">
      <c r="C620" s="51"/>
      <c r="E620" s="51"/>
    </row>
    <row r="621" spans="3:5" x14ac:dyDescent="0.2">
      <c r="C621" s="51"/>
      <c r="E621" s="51"/>
    </row>
    <row r="622" spans="3:5" x14ac:dyDescent="0.2">
      <c r="C622" s="51"/>
      <c r="E622" s="51"/>
    </row>
    <row r="623" spans="3:5" x14ac:dyDescent="0.2">
      <c r="C623" s="51"/>
      <c r="E623" s="51"/>
    </row>
    <row r="624" spans="3:5" x14ac:dyDescent="0.2">
      <c r="C624" s="51"/>
      <c r="E624" s="51"/>
    </row>
    <row r="625" spans="3:6" x14ac:dyDescent="0.2">
      <c r="C625" s="51"/>
      <c r="E625" s="51"/>
    </row>
    <row r="626" spans="3:6" x14ac:dyDescent="0.2">
      <c r="C626" s="51"/>
      <c r="E626" s="53"/>
      <c r="F626" s="3" t="s">
        <v>54</v>
      </c>
    </row>
    <row r="627" spans="3:6" x14ac:dyDescent="0.2">
      <c r="C627" s="51"/>
      <c r="E627" s="54"/>
      <c r="F627" s="3" t="s">
        <v>55</v>
      </c>
    </row>
    <row r="628" spans="3:6" x14ac:dyDescent="0.2">
      <c r="C628" s="51"/>
      <c r="E628" s="51"/>
      <c r="F628" s="3" t="s">
        <v>56</v>
      </c>
    </row>
    <row r="629" spans="3:6" x14ac:dyDescent="0.2">
      <c r="C629" s="51"/>
      <c r="E629" s="51"/>
      <c r="F629" s="3" t="s">
        <v>57</v>
      </c>
    </row>
    <row r="630" spans="3:6" x14ac:dyDescent="0.2">
      <c r="C630" s="55"/>
      <c r="E630" s="55"/>
      <c r="F630" s="3" t="s">
        <v>58</v>
      </c>
    </row>
  </sheetData>
  <sheetProtection algorithmName="SHA-512" hashValue="KoImp7Jx9QWZMI00DU/NJPKV/4exQIaFl8AG+z/ArMchdY23vSyAyhHnGZlwAGEvWtJNtn7TawXTz0jdbFypoA==" saltValue="yivebZ5uEIoGVmDkSOipBg==" spinCount="100000" sheet="1" objects="1" scenarios="1"/>
  <mergeCells count="20">
    <mergeCell ref="E16:F16"/>
    <mergeCell ref="G16:H16"/>
    <mergeCell ref="F2:G2"/>
    <mergeCell ref="G4:H4"/>
    <mergeCell ref="G5:H5"/>
    <mergeCell ref="E15:F15"/>
    <mergeCell ref="G15:H15"/>
    <mergeCell ref="C17:C18"/>
    <mergeCell ref="E17:F17"/>
    <mergeCell ref="E18:F18"/>
    <mergeCell ref="Z21:AA21"/>
    <mergeCell ref="E22:H22"/>
    <mergeCell ref="Z22:AA22"/>
    <mergeCell ref="Z33:AA33"/>
    <mergeCell ref="Z24:AA24"/>
    <mergeCell ref="Z25:AA25"/>
    <mergeCell ref="Z28:AA28"/>
    <mergeCell ref="Z30:AA30"/>
    <mergeCell ref="Z31:AA31"/>
    <mergeCell ref="Z32:AA32"/>
  </mergeCells>
  <conditionalFormatting sqref="A16">
    <cfRule type="cellIs" dxfId="11" priority="8" stopIfTrue="1" operator="between">
      <formula>0.073</formula>
      <formula>0.088</formula>
    </cfRule>
    <cfRule type="cellIs" dxfId="10" priority="9" stopIfTrue="1" operator="greaterThan">
      <formula>0.062</formula>
    </cfRule>
    <cfRule type="cellIs" dxfId="9" priority="10" stopIfTrue="1" operator="between">
      <formula>0.0233</formula>
      <formula>0.0387</formula>
    </cfRule>
  </conditionalFormatting>
  <conditionalFormatting sqref="B16">
    <cfRule type="cellIs" dxfId="8" priority="1" stopIfTrue="1" operator="between">
      <formula>571.61</formula>
      <formula>2254.93</formula>
    </cfRule>
    <cfRule type="cellIs" dxfId="7" priority="2" stopIfTrue="1" operator="between">
      <formula>2255</formula>
      <formula>2789.9</formula>
    </cfRule>
    <cfRule type="cellIs" dxfId="6" priority="3" stopIfTrue="1" operator="between">
      <formula>2790</formula>
      <formula>3274.24</formula>
    </cfRule>
  </conditionalFormatting>
  <conditionalFormatting sqref="C11">
    <cfRule type="cellIs" dxfId="5" priority="4" stopIfTrue="1" operator="between">
      <formula>3274.24</formula>
      <formula>4347.25</formula>
    </cfRule>
  </conditionalFormatting>
  <conditionalFormatting sqref="H2">
    <cfRule type="cellIs" dxfId="4" priority="5" stopIfTrue="1" operator="between">
      <formula>1</formula>
      <formula>1.01</formula>
    </cfRule>
    <cfRule type="cellIs" dxfId="3" priority="6" stopIfTrue="1" operator="greaterThan">
      <formula>0.84</formula>
    </cfRule>
    <cfRule type="cellIs" dxfId="2" priority="7" stopIfTrue="1" operator="between">
      <formula>0.32</formula>
      <formula>0.84</formula>
    </cfRule>
  </conditionalFormatting>
  <dataValidations count="1">
    <dataValidation type="list" allowBlank="1" showInputMessage="1" showErrorMessage="1" sqref="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xr:uid="{C472E98E-2DA2-45F8-B409-F31A7A7459D2}">
      <formula1>$A$8:$A$13</formula1>
    </dataValidation>
  </dataValidations>
  <pageMargins left="0.70866141732283472" right="0.70866141732283472" top="0.74803149606299213" bottom="0.74803149606299213" header="0.31496062992125984" footer="0.31496062992125984"/>
  <pageSetup paperSize="9" scale="75"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25DF6-67E0-4D8B-B813-2AEF3653086C}">
  <dimension ref="B2:AF44"/>
  <sheetViews>
    <sheetView workbookViewId="0">
      <selection activeCell="K6" sqref="K6:L8"/>
    </sheetView>
  </sheetViews>
  <sheetFormatPr defaultColWidth="8.85546875" defaultRowHeight="15" x14ac:dyDescent="0.25"/>
  <cols>
    <col min="1" max="1" width="3.5703125" style="105" customWidth="1"/>
    <col min="2" max="2" width="4.7109375" style="105" customWidth="1"/>
    <col min="3" max="3" width="21.28515625" style="105" customWidth="1"/>
    <col min="4" max="6" width="9.28515625" style="105" customWidth="1"/>
    <col min="7" max="16" width="6.28515625" style="105" customWidth="1"/>
    <col min="17" max="17" width="4.7109375" style="105" customWidth="1"/>
    <col min="18" max="20" width="6.28515625" style="105" customWidth="1"/>
    <col min="21" max="21" width="19.85546875" style="105" customWidth="1"/>
    <col min="22" max="22" width="26.28515625" style="105" customWidth="1"/>
    <col min="23" max="23" width="18.7109375" style="105" customWidth="1"/>
    <col min="24" max="24" width="25.5703125" style="105" customWidth="1"/>
    <col min="25" max="25" width="19" style="105" customWidth="1"/>
    <col min="26" max="26" width="21" style="105" customWidth="1"/>
    <col min="27" max="27" width="13" style="105" customWidth="1"/>
    <col min="28" max="28" width="14.28515625" style="105" customWidth="1"/>
    <col min="29" max="30" width="12.28515625" style="105" customWidth="1"/>
    <col min="31" max="31" width="13.7109375" style="105" customWidth="1"/>
    <col min="32" max="32" width="14.85546875" style="105" customWidth="1"/>
    <col min="33" max="16384" width="8.85546875" style="105"/>
  </cols>
  <sheetData>
    <row r="2" spans="2:32" s="107" customFormat="1" ht="18.75" x14ac:dyDescent="0.3">
      <c r="B2" s="103" t="s">
        <v>0</v>
      </c>
      <c r="C2" s="103"/>
      <c r="D2" s="103"/>
      <c r="E2" s="103"/>
      <c r="F2" s="103"/>
      <c r="G2" s="103"/>
      <c r="H2" s="103"/>
      <c r="I2" s="103"/>
      <c r="J2" s="103"/>
      <c r="K2" s="103"/>
      <c r="L2" s="103"/>
      <c r="M2" s="103"/>
      <c r="N2" s="103"/>
      <c r="O2" s="103"/>
      <c r="P2" s="103"/>
      <c r="Q2" s="103"/>
      <c r="R2" s="104"/>
      <c r="S2" s="104"/>
      <c r="T2" s="104"/>
      <c r="U2" s="105"/>
      <c r="V2" s="105"/>
      <c r="W2" s="105"/>
      <c r="X2" s="106"/>
    </row>
    <row r="3" spans="2:32" x14ac:dyDescent="0.25">
      <c r="N3" s="108" t="s">
        <v>72</v>
      </c>
      <c r="O3" s="108"/>
      <c r="P3" s="108"/>
      <c r="Q3" s="108"/>
      <c r="R3" s="109"/>
      <c r="S3" s="109"/>
      <c r="T3" s="109"/>
    </row>
    <row r="4" spans="2:32" x14ac:dyDescent="0.25">
      <c r="Y4" s="105" t="b">
        <v>1</v>
      </c>
      <c r="Z4" s="105" t="s">
        <v>1</v>
      </c>
    </row>
    <row r="5" spans="2:32" s="111" customFormat="1" x14ac:dyDescent="0.25">
      <c r="B5" s="110"/>
      <c r="C5" s="110"/>
      <c r="D5" s="110"/>
      <c r="E5" s="110"/>
      <c r="F5" s="110"/>
      <c r="G5" s="110"/>
      <c r="H5" s="110"/>
      <c r="I5" s="110"/>
      <c r="J5" s="110"/>
      <c r="K5" s="110"/>
      <c r="L5" s="110"/>
      <c r="M5" s="110"/>
      <c r="N5" s="110"/>
      <c r="O5" s="105"/>
      <c r="P5" s="105"/>
      <c r="Q5" s="105"/>
      <c r="R5" s="105"/>
      <c r="S5" s="105"/>
      <c r="T5" s="105"/>
      <c r="U5" s="105"/>
      <c r="Y5" s="105" t="b">
        <v>0</v>
      </c>
      <c r="Z5" s="105" t="s">
        <v>2</v>
      </c>
      <c r="AA5" s="105"/>
      <c r="AB5" s="105"/>
      <c r="AC5" s="105"/>
      <c r="AD5" s="105"/>
      <c r="AE5" s="105"/>
    </row>
    <row r="6" spans="2:32" s="111" customFormat="1" ht="20.45" customHeight="1" x14ac:dyDescent="0.25">
      <c r="C6" s="112" t="s">
        <v>3</v>
      </c>
      <c r="D6" s="112"/>
      <c r="E6" s="112"/>
      <c r="F6" s="112"/>
      <c r="G6" s="113">
        <f>calc!C2</f>
        <v>567.94000000000005</v>
      </c>
      <c r="H6" s="113"/>
      <c r="I6" s="114"/>
      <c r="J6" s="114"/>
      <c r="K6" s="115" t="s">
        <v>4</v>
      </c>
      <c r="L6" s="115"/>
      <c r="M6" s="116"/>
      <c r="N6" s="116"/>
      <c r="O6" s="116"/>
      <c r="P6" s="116"/>
      <c r="Q6" s="105"/>
      <c r="R6" s="105"/>
      <c r="S6" s="105"/>
      <c r="T6" s="105"/>
      <c r="U6" s="111" t="s">
        <v>5</v>
      </c>
      <c r="V6" s="117">
        <v>567.94000000000005</v>
      </c>
      <c r="Y6" s="105"/>
      <c r="Z6" s="105"/>
      <c r="AA6" s="105"/>
      <c r="AB6" s="105"/>
      <c r="AC6" s="105"/>
      <c r="AD6" s="105"/>
      <c r="AE6" s="105"/>
    </row>
    <row r="7" spans="2:32" s="111" customFormat="1" ht="20.45" customHeight="1" x14ac:dyDescent="0.25">
      <c r="C7" s="112" t="s">
        <v>6</v>
      </c>
      <c r="D7" s="112"/>
      <c r="E7" s="112"/>
      <c r="F7" s="112"/>
      <c r="G7" s="118">
        <v>5.3999999999999999E-2</v>
      </c>
      <c r="H7" s="118"/>
      <c r="K7" s="115"/>
      <c r="L7" s="115"/>
      <c r="M7" s="116"/>
      <c r="N7" s="116"/>
      <c r="O7" s="116"/>
      <c r="P7" s="116"/>
      <c r="Q7" s="105"/>
      <c r="R7" s="105"/>
      <c r="S7" s="105"/>
      <c r="T7" s="105"/>
      <c r="U7" s="105"/>
      <c r="V7" s="105"/>
      <c r="W7" s="105"/>
      <c r="X7" s="105"/>
      <c r="Y7" s="105"/>
      <c r="Z7" s="105"/>
      <c r="AA7" s="105"/>
      <c r="AB7" s="105"/>
      <c r="AC7" s="105"/>
      <c r="AD7" s="105"/>
      <c r="AE7" s="105"/>
      <c r="AF7" s="105"/>
    </row>
    <row r="8" spans="2:32" s="111" customFormat="1" ht="20.45" customHeight="1" x14ac:dyDescent="0.25">
      <c r="C8" s="112" t="s">
        <v>7</v>
      </c>
      <c r="D8" s="112"/>
      <c r="E8" s="112"/>
      <c r="F8" s="112"/>
      <c r="G8" s="119"/>
      <c r="H8" s="120"/>
      <c r="K8" s="115"/>
      <c r="L8" s="115"/>
      <c r="M8" s="116"/>
      <c r="N8" s="116"/>
      <c r="O8" s="116"/>
      <c r="P8" s="116"/>
      <c r="Q8" s="105"/>
      <c r="R8" s="105"/>
      <c r="S8" s="105"/>
      <c r="T8" s="105"/>
      <c r="U8" s="121" t="b">
        <v>0</v>
      </c>
      <c r="V8" s="105"/>
      <c r="W8" s="105"/>
      <c r="X8" s="105"/>
      <c r="Y8" s="105"/>
      <c r="Z8" s="105"/>
      <c r="AA8" s="105"/>
      <c r="AB8" s="105"/>
      <c r="AC8" s="105"/>
      <c r="AD8" s="105"/>
      <c r="AE8" s="105"/>
      <c r="AF8" s="105"/>
    </row>
    <row r="9" spans="2:32" s="111" customFormat="1" ht="20.45" customHeight="1" x14ac:dyDescent="0.25">
      <c r="C9" s="122" t="s">
        <v>8</v>
      </c>
      <c r="D9" s="122"/>
      <c r="E9" s="122"/>
      <c r="F9" s="122"/>
      <c r="G9" s="122"/>
      <c r="H9" s="122"/>
      <c r="I9" s="122"/>
      <c r="J9" s="122"/>
      <c r="K9" s="122"/>
      <c r="L9" s="122"/>
      <c r="M9" s="122"/>
      <c r="N9" s="122"/>
      <c r="O9" s="122"/>
      <c r="P9" s="122"/>
      <c r="Q9" s="105"/>
      <c r="R9" s="105"/>
      <c r="S9" s="105"/>
      <c r="T9" s="105"/>
      <c r="U9" s="105"/>
      <c r="V9" s="105"/>
      <c r="W9" s="105"/>
      <c r="X9" s="105"/>
      <c r="Y9" s="105"/>
      <c r="Z9" s="105"/>
      <c r="AA9" s="105"/>
      <c r="AB9" s="105"/>
      <c r="AC9" s="105"/>
      <c r="AD9" s="105"/>
      <c r="AE9" s="105"/>
      <c r="AF9" s="105"/>
    </row>
    <row r="10" spans="2:32" s="111" customFormat="1" ht="20.45" customHeight="1" x14ac:dyDescent="0.25">
      <c r="K10" s="123"/>
      <c r="L10" s="123"/>
      <c r="M10" s="123"/>
      <c r="N10" s="123"/>
      <c r="O10" s="123"/>
      <c r="P10" s="123"/>
      <c r="Q10" s="105"/>
      <c r="R10" s="105"/>
      <c r="S10" s="105"/>
      <c r="T10" s="105"/>
      <c r="U10" s="105"/>
      <c r="V10" s="105"/>
      <c r="W10" s="105"/>
      <c r="X10" s="105"/>
      <c r="Y10" s="105"/>
      <c r="Z10" s="105"/>
      <c r="AA10" s="105"/>
      <c r="AB10" s="105"/>
      <c r="AC10" s="105"/>
      <c r="AD10" s="105"/>
      <c r="AE10" s="105"/>
      <c r="AF10" s="105"/>
    </row>
    <row r="11" spans="2:32" s="111" customFormat="1" ht="24.95" customHeight="1" x14ac:dyDescent="0.25">
      <c r="C11" s="124" t="s">
        <v>9</v>
      </c>
      <c r="D11" s="124"/>
      <c r="E11" s="124"/>
      <c r="F11" s="124"/>
      <c r="G11" s="124" t="s">
        <v>10</v>
      </c>
      <c r="H11" s="124"/>
      <c r="I11" s="124" t="s">
        <v>11</v>
      </c>
      <c r="J11" s="124"/>
      <c r="K11" s="124" t="s">
        <v>12</v>
      </c>
      <c r="L11" s="124"/>
      <c r="M11" s="124" t="s">
        <v>13</v>
      </c>
      <c r="N11" s="124"/>
      <c r="O11" s="124" t="s">
        <v>14</v>
      </c>
      <c r="P11" s="124"/>
      <c r="U11" s="105"/>
      <c r="V11" s="105"/>
      <c r="W11" s="125" t="s">
        <v>15</v>
      </c>
      <c r="X11" s="125" t="s">
        <v>16</v>
      </c>
      <c r="Y11" s="125" t="s">
        <v>17</v>
      </c>
      <c r="Z11" s="125" t="s">
        <v>18</v>
      </c>
      <c r="AA11" s="105"/>
      <c r="AB11" s="105"/>
      <c r="AC11" s="105"/>
      <c r="AD11" s="105"/>
      <c r="AE11" s="105"/>
      <c r="AF11" s="105"/>
    </row>
    <row r="12" spans="2:32" s="111" customFormat="1" ht="14.45" customHeight="1" x14ac:dyDescent="0.25">
      <c r="C12" s="126" t="s">
        <v>19</v>
      </c>
      <c r="D12" s="126"/>
      <c r="E12" s="126"/>
      <c r="F12" s="126"/>
      <c r="G12" s="127">
        <v>0</v>
      </c>
      <c r="H12" s="127"/>
      <c r="I12" s="127">
        <f>minimo</f>
        <v>567.94000000000005</v>
      </c>
      <c r="J12" s="127"/>
      <c r="K12" s="128">
        <f>G7</f>
        <v>5.3999999999999999E-2</v>
      </c>
      <c r="L12" s="128"/>
      <c r="M12" s="128">
        <v>1</v>
      </c>
      <c r="N12" s="128"/>
      <c r="O12" s="129">
        <f>IF(U12=TRUE,IFERROR((Z12-base)/base,0),"")</f>
        <v>6.7875937599042063E-2</v>
      </c>
      <c r="P12" s="129"/>
      <c r="U12" s="105" t="b">
        <f t="shared" ref="U12:U18" si="0">AND(base&gt;=G12,base&lt;=I12)</f>
        <v>1</v>
      </c>
      <c r="V12" s="130">
        <f>IF(U12=TRUE,1,0)</f>
        <v>1</v>
      </c>
      <c r="W12" s="131">
        <f>(base*K12+525.38*IF(U8=TRUE,2.7%,1.5%))*V12</f>
        <v>38.549460000000003</v>
      </c>
      <c r="X12" s="132">
        <f>(base+W12)*V12</f>
        <v>606.48946000000001</v>
      </c>
      <c r="Y12" s="132">
        <v>0</v>
      </c>
      <c r="Z12" s="132">
        <f>X12*V12</f>
        <v>606.48946000000001</v>
      </c>
      <c r="AA12" s="105"/>
      <c r="AB12" s="105"/>
      <c r="AC12" s="105"/>
      <c r="AD12" s="105"/>
      <c r="AE12" s="105"/>
      <c r="AF12" s="105"/>
    </row>
    <row r="13" spans="2:32" s="111" customFormat="1" ht="14.45" customHeight="1" x14ac:dyDescent="0.25">
      <c r="C13" s="126" t="s">
        <v>20</v>
      </c>
      <c r="D13" s="126"/>
      <c r="E13" s="126"/>
      <c r="F13" s="126"/>
      <c r="G13" s="127">
        <f t="shared" ref="G13:G18" si="1">I12+0.01</f>
        <v>567.95000000000005</v>
      </c>
      <c r="H13" s="127"/>
      <c r="I13" s="127">
        <f>minimo*4</f>
        <v>2271.7600000000002</v>
      </c>
      <c r="J13" s="127"/>
      <c r="K13" s="128">
        <f t="shared" ref="K13:K18" si="2">K12</f>
        <v>5.3999999999999999E-2</v>
      </c>
      <c r="L13" s="128"/>
      <c r="M13" s="128">
        <v>1</v>
      </c>
      <c r="N13" s="128"/>
      <c r="O13" s="129" t="str">
        <f t="shared" ref="O13:O18" si="3">IF(U13=TRUE,(Z13-base)/base,"")</f>
        <v/>
      </c>
      <c r="P13" s="129"/>
      <c r="U13" s="105" t="b">
        <f t="shared" si="0"/>
        <v>0</v>
      </c>
      <c r="V13" s="130">
        <f t="shared" ref="V13:V18" si="4">IF(U13=TRUE,1,0)</f>
        <v>0</v>
      </c>
      <c r="W13" s="131">
        <f t="shared" ref="W13:W18" si="5">IFERROR(base*K13*M13*V13,0)</f>
        <v>0</v>
      </c>
      <c r="X13" s="132">
        <f t="shared" ref="X13:X18" si="6">(base+W13)*V13</f>
        <v>0</v>
      </c>
      <c r="Y13" s="132">
        <v>0</v>
      </c>
      <c r="Z13" s="132">
        <f>X13*V13</f>
        <v>0</v>
      </c>
      <c r="AA13" s="105"/>
      <c r="AB13" s="105"/>
      <c r="AC13" s="105"/>
      <c r="AD13" s="105"/>
      <c r="AE13" s="105"/>
      <c r="AF13" s="105"/>
    </row>
    <row r="14" spans="2:32" s="111" customFormat="1" ht="14.45" customHeight="1" x14ac:dyDescent="0.25">
      <c r="B14" s="147"/>
      <c r="C14" s="148" t="s">
        <v>21</v>
      </c>
      <c r="D14" s="148"/>
      <c r="E14" s="148"/>
      <c r="F14" s="148"/>
      <c r="G14" s="149">
        <f t="shared" si="1"/>
        <v>2271.7700000000004</v>
      </c>
      <c r="H14" s="149"/>
      <c r="I14" s="149">
        <f>minimo*5</f>
        <v>2839.7000000000003</v>
      </c>
      <c r="J14" s="149"/>
      <c r="K14" s="150">
        <f t="shared" si="2"/>
        <v>5.3999999999999999E-2</v>
      </c>
      <c r="L14" s="150"/>
      <c r="M14" s="150">
        <v>0.85</v>
      </c>
      <c r="N14" s="150"/>
      <c r="O14" s="151" t="str">
        <f t="shared" si="3"/>
        <v/>
      </c>
      <c r="P14" s="151"/>
      <c r="U14" s="105" t="b">
        <f t="shared" si="0"/>
        <v>0</v>
      </c>
      <c r="V14" s="130">
        <f t="shared" si="4"/>
        <v>0</v>
      </c>
      <c r="W14" s="131">
        <f t="shared" si="5"/>
        <v>0</v>
      </c>
      <c r="X14" s="132">
        <f t="shared" si="6"/>
        <v>0</v>
      </c>
      <c r="Y14" s="132">
        <f>IFERROR(I13*(1+K13*M13),0)</f>
        <v>2394.4350400000003</v>
      </c>
      <c r="Z14" s="132">
        <f>MAX(X14,Y14)*V14</f>
        <v>0</v>
      </c>
      <c r="AA14" s="105"/>
      <c r="AB14" s="105"/>
      <c r="AC14" s="105"/>
      <c r="AD14" s="105"/>
      <c r="AE14" s="105"/>
      <c r="AF14" s="105"/>
    </row>
    <row r="15" spans="2:32" s="111" customFormat="1" ht="14.45" customHeight="1" x14ac:dyDescent="0.25">
      <c r="B15" s="147"/>
      <c r="C15" s="148" t="s">
        <v>22</v>
      </c>
      <c r="D15" s="148"/>
      <c r="E15" s="148"/>
      <c r="F15" s="148"/>
      <c r="G15" s="149">
        <f t="shared" si="1"/>
        <v>2839.7100000000005</v>
      </c>
      <c r="H15" s="149"/>
      <c r="I15" s="149">
        <f>minimo*6</f>
        <v>3407.6400000000003</v>
      </c>
      <c r="J15" s="149"/>
      <c r="K15" s="150">
        <f t="shared" si="2"/>
        <v>5.3999999999999999E-2</v>
      </c>
      <c r="L15" s="150"/>
      <c r="M15" s="150">
        <v>0.53</v>
      </c>
      <c r="N15" s="150"/>
      <c r="O15" s="151" t="str">
        <f t="shared" si="3"/>
        <v/>
      </c>
      <c r="P15" s="151"/>
      <c r="U15" s="105" t="b">
        <f t="shared" si="0"/>
        <v>0</v>
      </c>
      <c r="V15" s="130">
        <f t="shared" si="4"/>
        <v>0</v>
      </c>
      <c r="W15" s="131">
        <f t="shared" si="5"/>
        <v>0</v>
      </c>
      <c r="X15" s="132">
        <f t="shared" si="6"/>
        <v>0</v>
      </c>
      <c r="Y15" s="132">
        <f>IFERROR(I14*(1+K14*M14),0)</f>
        <v>2970.0422300000005</v>
      </c>
      <c r="Z15" s="132">
        <f>MAX(X15,Y15)*V15</f>
        <v>0</v>
      </c>
      <c r="AA15" s="105"/>
      <c r="AB15" s="105"/>
      <c r="AC15" s="105"/>
      <c r="AD15" s="105"/>
      <c r="AE15" s="105"/>
      <c r="AF15" s="105"/>
    </row>
    <row r="16" spans="2:32" s="111" customFormat="1" ht="14.45" customHeight="1" x14ac:dyDescent="0.25">
      <c r="B16" s="133"/>
      <c r="C16" s="126" t="s">
        <v>23</v>
      </c>
      <c r="D16" s="126"/>
      <c r="E16" s="126"/>
      <c r="F16" s="126"/>
      <c r="G16" s="127">
        <f t="shared" si="1"/>
        <v>3407.6500000000005</v>
      </c>
      <c r="H16" s="127"/>
      <c r="I16" s="127">
        <f>minimo*8</f>
        <v>4543.5200000000004</v>
      </c>
      <c r="J16" s="127"/>
      <c r="K16" s="128">
        <f t="shared" si="2"/>
        <v>5.3999999999999999E-2</v>
      </c>
      <c r="L16" s="128"/>
      <c r="M16" s="128">
        <v>0.47</v>
      </c>
      <c r="N16" s="128"/>
      <c r="O16" s="129" t="str">
        <f t="shared" si="3"/>
        <v/>
      </c>
      <c r="P16" s="129"/>
      <c r="U16" s="105" t="b">
        <f t="shared" si="0"/>
        <v>0</v>
      </c>
      <c r="V16" s="130">
        <f t="shared" si="4"/>
        <v>0</v>
      </c>
      <c r="W16" s="131">
        <f t="shared" si="5"/>
        <v>0</v>
      </c>
      <c r="X16" s="132">
        <f t="shared" si="6"/>
        <v>0</v>
      </c>
      <c r="Y16" s="132">
        <f>IFERROR(I15*(1+K15*M15),0)</f>
        <v>3505.1666568000005</v>
      </c>
      <c r="Z16" s="132">
        <f>MAX(X16,Y16)*V16</f>
        <v>0</v>
      </c>
      <c r="AA16" s="105"/>
      <c r="AB16" s="105"/>
      <c r="AC16" s="105"/>
      <c r="AD16" s="105"/>
      <c r="AE16" s="105"/>
      <c r="AF16" s="105"/>
    </row>
    <row r="17" spans="2:32" s="111" customFormat="1" ht="14.45" customHeight="1" x14ac:dyDescent="0.25">
      <c r="B17" s="133"/>
      <c r="C17" s="126" t="s">
        <v>24</v>
      </c>
      <c r="D17" s="126"/>
      <c r="E17" s="126"/>
      <c r="F17" s="126"/>
      <c r="G17" s="127">
        <f t="shared" si="1"/>
        <v>4543.5300000000007</v>
      </c>
      <c r="H17" s="127"/>
      <c r="I17" s="127">
        <f>minimo*10</f>
        <v>5679.4000000000005</v>
      </c>
      <c r="J17" s="127"/>
      <c r="K17" s="128">
        <f t="shared" si="2"/>
        <v>5.3999999999999999E-2</v>
      </c>
      <c r="L17" s="128"/>
      <c r="M17" s="128">
        <v>0.37</v>
      </c>
      <c r="N17" s="128"/>
      <c r="O17" s="129" t="str">
        <f t="shared" si="3"/>
        <v/>
      </c>
      <c r="P17" s="129"/>
      <c r="U17" s="105" t="b">
        <f t="shared" si="0"/>
        <v>0</v>
      </c>
      <c r="V17" s="130">
        <f t="shared" si="4"/>
        <v>0</v>
      </c>
      <c r="W17" s="131">
        <f t="shared" si="5"/>
        <v>0</v>
      </c>
      <c r="X17" s="132">
        <f t="shared" si="6"/>
        <v>0</v>
      </c>
      <c r="Y17" s="132">
        <f>IFERROR(I16*(1+K16*M16),0)</f>
        <v>4658.8345376000007</v>
      </c>
      <c r="Z17" s="132">
        <f>MAX(X17,Y17)*V17</f>
        <v>0</v>
      </c>
      <c r="AA17" s="105"/>
      <c r="AB17" s="105"/>
      <c r="AC17" s="105"/>
      <c r="AD17" s="105"/>
      <c r="AE17" s="105"/>
      <c r="AF17" s="105"/>
    </row>
    <row r="18" spans="2:32" s="111" customFormat="1" ht="14.45" customHeight="1" x14ac:dyDescent="0.25">
      <c r="B18" s="133"/>
      <c r="C18" s="126" t="s">
        <v>25</v>
      </c>
      <c r="D18" s="126"/>
      <c r="E18" s="126"/>
      <c r="F18" s="126"/>
      <c r="G18" s="127">
        <f t="shared" si="1"/>
        <v>5679.4100000000008</v>
      </c>
      <c r="H18" s="127"/>
      <c r="I18" s="134" t="s">
        <v>26</v>
      </c>
      <c r="J18" s="134"/>
      <c r="K18" s="128">
        <f t="shared" si="2"/>
        <v>5.3999999999999999E-2</v>
      </c>
      <c r="L18" s="128"/>
      <c r="M18" s="128">
        <v>0.22</v>
      </c>
      <c r="N18" s="128"/>
      <c r="O18" s="129" t="str">
        <f t="shared" si="3"/>
        <v/>
      </c>
      <c r="P18" s="129"/>
      <c r="Q18" s="105"/>
      <c r="R18" s="105"/>
      <c r="S18" s="105"/>
      <c r="T18" s="105"/>
      <c r="U18" s="105" t="b">
        <f t="shared" si="0"/>
        <v>0</v>
      </c>
      <c r="V18" s="130">
        <f t="shared" si="4"/>
        <v>0</v>
      </c>
      <c r="W18" s="131">
        <f t="shared" si="5"/>
        <v>0</v>
      </c>
      <c r="X18" s="132">
        <f t="shared" si="6"/>
        <v>0</v>
      </c>
      <c r="Y18" s="132">
        <f>IFERROR(I17*(1+K17*M17),0)</f>
        <v>5792.874412000001</v>
      </c>
      <c r="Z18" s="132">
        <f>MAX(X18,Y18)*V18</f>
        <v>0</v>
      </c>
      <c r="AA18" s="105"/>
      <c r="AB18" s="105"/>
      <c r="AC18" s="105"/>
      <c r="AD18" s="105"/>
      <c r="AE18" s="105"/>
      <c r="AF18" s="105"/>
    </row>
    <row r="19" spans="2:32" s="111" customFormat="1" ht="14.45" customHeight="1" x14ac:dyDescent="0.25">
      <c r="B19" s="133"/>
      <c r="C19" s="135" t="s">
        <v>27</v>
      </c>
      <c r="D19" s="135"/>
      <c r="E19" s="135"/>
      <c r="F19" s="135"/>
      <c r="G19" s="135"/>
      <c r="H19" s="135"/>
      <c r="I19" s="135"/>
      <c r="J19" s="135"/>
      <c r="K19" s="135"/>
      <c r="L19" s="135"/>
      <c r="M19" s="135"/>
      <c r="N19" s="135"/>
      <c r="O19" s="135"/>
      <c r="P19" s="135"/>
      <c r="Q19" s="105"/>
      <c r="R19" s="105"/>
      <c r="S19" s="105"/>
      <c r="T19" s="105"/>
      <c r="U19" s="105"/>
      <c r="V19" s="130"/>
      <c r="W19" s="131"/>
      <c r="X19" s="132"/>
      <c r="Y19" s="132"/>
      <c r="Z19" s="132"/>
      <c r="AA19" s="105"/>
      <c r="AB19" s="105"/>
      <c r="AC19" s="105"/>
      <c r="AD19" s="105"/>
      <c r="AE19" s="105"/>
      <c r="AF19" s="105"/>
    </row>
    <row r="20" spans="2:32" s="111" customFormat="1" ht="14.45" customHeight="1" x14ac:dyDescent="0.25">
      <c r="B20" s="133"/>
      <c r="C20" s="135"/>
      <c r="D20" s="135"/>
      <c r="E20" s="135"/>
      <c r="F20" s="135"/>
      <c r="G20" s="135"/>
      <c r="H20" s="135"/>
      <c r="I20" s="135"/>
      <c r="J20" s="135"/>
      <c r="K20" s="135"/>
      <c r="L20" s="135"/>
      <c r="M20" s="135"/>
      <c r="N20" s="135"/>
      <c r="O20" s="135"/>
      <c r="P20" s="135"/>
      <c r="Q20" s="105"/>
      <c r="R20" s="105"/>
      <c r="S20" s="105"/>
      <c r="T20" s="105"/>
      <c r="U20" s="105"/>
      <c r="V20" s="130"/>
      <c r="W20" s="131"/>
      <c r="X20" s="132"/>
      <c r="Y20" s="132"/>
      <c r="Z20" s="132"/>
      <c r="AA20" s="105"/>
      <c r="AB20" s="105"/>
      <c r="AC20" s="105"/>
      <c r="AD20" s="105"/>
      <c r="AE20" s="105"/>
      <c r="AF20" s="105"/>
    </row>
    <row r="21" spans="2:32" s="111" customFormat="1" ht="18.600000000000001" customHeight="1" x14ac:dyDescent="0.25">
      <c r="B21" s="133"/>
      <c r="C21" s="136"/>
      <c r="D21" s="136"/>
      <c r="E21" s="136"/>
      <c r="F21" s="136"/>
      <c r="G21" s="136"/>
      <c r="H21" s="136"/>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row>
    <row r="22" spans="2:32" s="111" customFormat="1" ht="24.95" customHeight="1" x14ac:dyDescent="0.25">
      <c r="B22" s="133"/>
      <c r="C22" s="137" t="s">
        <v>28</v>
      </c>
      <c r="D22" s="137"/>
      <c r="E22" s="137"/>
      <c r="F22" s="137"/>
      <c r="G22" s="138" t="s">
        <v>29</v>
      </c>
      <c r="H22" s="138"/>
      <c r="I22" s="138" t="str">
        <f>"Incremento"&amp; IF(mostra=TRUE,CHAR(10) &amp;"nuovi criteri","")</f>
        <v>Incremento</v>
      </c>
      <c r="J22" s="138"/>
      <c r="K22" s="138" t="s">
        <v>30</v>
      </c>
      <c r="L22" s="138"/>
      <c r="M22" s="138" t="s">
        <v>31</v>
      </c>
      <c r="N22" s="138"/>
      <c r="Q22" s="105"/>
      <c r="R22" s="105"/>
      <c r="S22" s="105"/>
      <c r="T22" s="105"/>
      <c r="U22" s="105"/>
      <c r="V22" s="105"/>
      <c r="W22" s="105"/>
      <c r="X22" s="105"/>
      <c r="Y22" s="105"/>
      <c r="Z22" s="105"/>
      <c r="AA22" s="105"/>
      <c r="AB22" s="105"/>
      <c r="AC22" s="105"/>
      <c r="AD22" s="105"/>
      <c r="AE22" s="105"/>
      <c r="AF22" s="105"/>
    </row>
    <row r="23" spans="2:32" s="111" customFormat="1" ht="14.45" customHeight="1" x14ac:dyDescent="0.25">
      <c r="B23" s="133"/>
      <c r="C23" s="139" t="s">
        <v>32</v>
      </c>
      <c r="D23" s="139"/>
      <c r="E23" s="139"/>
      <c r="F23" s="139"/>
      <c r="G23" s="140">
        <f>G30/13</f>
        <v>567.94000000000005</v>
      </c>
      <c r="H23" s="140"/>
      <c r="I23" s="140" t="str">
        <f>IF(M23-G23&gt;=0,"+ ","- ")&amp;TEXT(ABS(M23-G23),"#.##0,00")</f>
        <v>+ 38,55</v>
      </c>
      <c r="J23" s="140"/>
      <c r="K23" s="140" t="str">
        <f>IF(SUM(O12:P18)&gt;=0,"+ ","- ")&amp;TEXT(ABS(SUM(O12:P18)),"#.##0,000%")</f>
        <v>+ 6,788%</v>
      </c>
      <c r="L23" s="140"/>
      <c r="M23" s="140">
        <f>SUM(Z12:Z18)</f>
        <v>606.48946000000001</v>
      </c>
      <c r="N23" s="140"/>
      <c r="Q23" s="105"/>
      <c r="R23" s="105"/>
      <c r="S23" s="105"/>
      <c r="T23" s="105"/>
      <c r="U23" s="105"/>
      <c r="V23" s="105"/>
      <c r="W23" s="105"/>
      <c r="X23" s="105"/>
      <c r="Y23" s="105"/>
      <c r="Z23" s="105"/>
      <c r="AA23" s="105"/>
      <c r="AB23" s="105"/>
      <c r="AC23" s="105"/>
      <c r="AD23" s="105"/>
      <c r="AE23" s="105"/>
      <c r="AF23" s="105"/>
    </row>
    <row r="24" spans="2:32" s="111" customFormat="1" ht="14.45" customHeight="1" x14ac:dyDescent="0.25">
      <c r="B24" s="133"/>
      <c r="C24" s="139" t="s">
        <v>33</v>
      </c>
      <c r="D24" s="139"/>
      <c r="E24" s="139"/>
      <c r="F24" s="139"/>
      <c r="G24" s="140">
        <f>G31/13</f>
        <v>130.62620000000004</v>
      </c>
      <c r="H24" s="140"/>
      <c r="I24" s="140" t="str">
        <f>IF(M24-G24&gt;=0,"+ ","- ")&amp;TEXT(ABS(M24-G24),"#.##0,00")</f>
        <v>+ 448,96</v>
      </c>
      <c r="J24" s="140"/>
      <c r="K24" s="140" t="str">
        <f>K31</f>
        <v>+ 343,702%</v>
      </c>
      <c r="L24" s="140"/>
      <c r="M24" s="140">
        <f>M31/13</f>
        <v>579.59072553846158</v>
      </c>
      <c r="N24" s="140"/>
      <c r="Q24" s="105"/>
      <c r="R24" s="105"/>
      <c r="S24" s="105"/>
      <c r="T24" s="105"/>
      <c r="U24" s="105"/>
      <c r="V24" s="105"/>
      <c r="W24" s="105"/>
      <c r="X24" s="105"/>
      <c r="Y24" s="105"/>
      <c r="Z24" s="105"/>
      <c r="AA24" s="105"/>
      <c r="AB24" s="105"/>
      <c r="AC24" s="105"/>
      <c r="AD24" s="105"/>
      <c r="AE24" s="105"/>
      <c r="AF24" s="105"/>
    </row>
    <row r="25" spans="2:32" s="111" customFormat="1" ht="14.45" customHeight="1" x14ac:dyDescent="0.25">
      <c r="B25" s="133"/>
      <c r="C25" s="139" t="s">
        <v>34</v>
      </c>
      <c r="D25" s="139"/>
      <c r="E25" s="139"/>
      <c r="F25" s="139"/>
      <c r="G25" s="140">
        <f>G32/13</f>
        <v>130.62620000000004</v>
      </c>
      <c r="H25" s="140"/>
      <c r="I25" s="140" t="str">
        <f>IF(M25-G25&gt;=0,"+ ","- ")&amp;TEXT(ABS(M25-G25),"#.##0,00")</f>
        <v>- 84,44</v>
      </c>
      <c r="J25" s="140"/>
      <c r="K25" s="140" t="str">
        <f>K32</f>
        <v>- 64,639%</v>
      </c>
      <c r="L25" s="140"/>
      <c r="M25" s="140">
        <f>M32/13</f>
        <v>46.191052923076917</v>
      </c>
      <c r="N25" s="140"/>
      <c r="Q25" s="105"/>
      <c r="R25" s="105"/>
      <c r="S25" s="105"/>
      <c r="T25" s="105"/>
      <c r="U25" s="105"/>
      <c r="V25" s="105"/>
      <c r="W25" s="105"/>
      <c r="X25" s="105"/>
      <c r="Y25" s="105"/>
      <c r="Z25" s="105"/>
      <c r="AA25" s="105"/>
      <c r="AB25" s="105"/>
      <c r="AC25" s="105"/>
      <c r="AD25" s="105"/>
      <c r="AE25" s="105"/>
      <c r="AF25" s="105"/>
    </row>
    <row r="26" spans="2:32" s="111" customFormat="1" ht="14.45" customHeight="1" x14ac:dyDescent="0.25">
      <c r="B26" s="133"/>
      <c r="C26" s="139" t="s">
        <v>35</v>
      </c>
      <c r="D26" s="139"/>
      <c r="E26" s="139"/>
      <c r="F26" s="139"/>
      <c r="G26" s="140">
        <f>G33/13</f>
        <v>0</v>
      </c>
      <c r="H26" s="140"/>
      <c r="I26" s="140" t="str">
        <f>IF(M26-G26&gt;=0,"+ ","- ")&amp;TEXT(ABS(M26-G26),"#.##0,00")</f>
        <v>+ 533,40</v>
      </c>
      <c r="J26" s="140"/>
      <c r="K26" s="140" t="str">
        <f>K33</f>
        <v>+ 0,000%</v>
      </c>
      <c r="L26" s="140"/>
      <c r="M26" s="140">
        <f>M33/13</f>
        <v>533.3996726153847</v>
      </c>
      <c r="N26" s="140"/>
      <c r="Q26" s="105"/>
      <c r="R26" s="105"/>
      <c r="S26" s="105"/>
      <c r="T26" s="105"/>
      <c r="U26" s="105"/>
      <c r="V26" s="105"/>
      <c r="W26" s="105"/>
      <c r="X26" s="105"/>
      <c r="Y26" s="105"/>
      <c r="Z26" s="105"/>
      <c r="AA26" s="105"/>
      <c r="AB26" s="105"/>
      <c r="AC26" s="105"/>
      <c r="AD26" s="105"/>
      <c r="AE26" s="105"/>
      <c r="AF26" s="105"/>
    </row>
    <row r="27" spans="2:32" s="111" customFormat="1" ht="14.45" customHeight="1" x14ac:dyDescent="0.25">
      <c r="B27" s="133"/>
      <c r="C27" s="141" t="s">
        <v>36</v>
      </c>
      <c r="D27" s="141"/>
      <c r="E27" s="141"/>
      <c r="F27" s="141"/>
      <c r="G27" s="142">
        <f>G34/13</f>
        <v>567.94000000000005</v>
      </c>
      <c r="H27" s="142"/>
      <c r="I27" s="142" t="str">
        <f>IF(M27-G27&gt;=0,"+ ","- ")&amp;TEXT(ABS(M27-G27),"#.##0,00")</f>
        <v>- 494,85</v>
      </c>
      <c r="J27" s="142"/>
      <c r="K27" s="142" t="str">
        <f>K34</f>
        <v>- 87,131%</v>
      </c>
      <c r="L27" s="142"/>
      <c r="M27" s="142">
        <f>M34/13</f>
        <v>73.089787384615335</v>
      </c>
      <c r="N27" s="142"/>
      <c r="Q27" s="105"/>
      <c r="R27" s="105"/>
      <c r="S27" s="105"/>
      <c r="T27" s="105"/>
      <c r="U27" s="105"/>
      <c r="V27" s="105"/>
      <c r="W27" s="105"/>
      <c r="X27" s="105"/>
      <c r="Y27" s="105"/>
      <c r="Z27" s="105"/>
      <c r="AA27" s="105"/>
      <c r="AB27" s="105"/>
      <c r="AC27" s="105"/>
      <c r="AD27" s="105"/>
      <c r="AE27" s="105"/>
      <c r="AF27" s="105"/>
    </row>
    <row r="28" spans="2:32" s="111" customFormat="1" ht="18.600000000000001" customHeight="1" x14ac:dyDescent="0.25">
      <c r="B28" s="133"/>
      <c r="C28" s="143"/>
      <c r="D28" s="143"/>
      <c r="E28" s="143"/>
      <c r="F28" s="143"/>
      <c r="G28" s="144"/>
      <c r="H28" s="144"/>
      <c r="I28" s="144"/>
      <c r="J28" s="144"/>
      <c r="K28" s="145"/>
      <c r="L28" s="145"/>
      <c r="M28" s="105"/>
      <c r="N28" s="105"/>
      <c r="O28" s="105"/>
      <c r="P28" s="105"/>
      <c r="Q28" s="105"/>
      <c r="R28" s="105"/>
      <c r="S28" s="105"/>
      <c r="T28" s="105"/>
      <c r="U28" s="105"/>
      <c r="V28" s="105"/>
      <c r="W28" s="105"/>
      <c r="X28" s="105"/>
      <c r="Y28" s="105"/>
      <c r="Z28" s="105"/>
      <c r="AA28" s="105"/>
      <c r="AB28" s="105"/>
      <c r="AC28" s="105"/>
      <c r="AD28" s="105"/>
      <c r="AE28" s="105"/>
      <c r="AF28" s="105"/>
    </row>
    <row r="29" spans="2:32" s="111" customFormat="1" ht="24.95" customHeight="1" x14ac:dyDescent="0.25">
      <c r="B29" s="133"/>
      <c r="C29" s="137" t="s">
        <v>37</v>
      </c>
      <c r="D29" s="137"/>
      <c r="E29" s="137"/>
      <c r="F29" s="137"/>
      <c r="G29" s="138" t="s">
        <v>29</v>
      </c>
      <c r="H29" s="138"/>
      <c r="I29" s="138" t="str">
        <f>"Incremento"&amp; IF(mostra=TRUE,CHAR(10) &amp;"nuovi criteri","")</f>
        <v>Incremento</v>
      </c>
      <c r="J29" s="138"/>
      <c r="K29" s="138" t="s">
        <v>30</v>
      </c>
      <c r="L29" s="138"/>
      <c r="M29" s="138" t="s">
        <v>31</v>
      </c>
      <c r="N29" s="138"/>
      <c r="Q29" s="105"/>
      <c r="R29" s="105"/>
      <c r="S29" s="105"/>
      <c r="T29" s="105"/>
      <c r="U29" s="105"/>
      <c r="V29" s="105"/>
      <c r="W29" s="105"/>
      <c r="X29" s="105"/>
      <c r="Y29" s="105"/>
      <c r="Z29" s="105"/>
      <c r="AA29" s="105"/>
      <c r="AB29" s="105"/>
      <c r="AC29" s="105"/>
      <c r="AD29" s="105"/>
      <c r="AE29" s="105"/>
      <c r="AF29" s="105"/>
    </row>
    <row r="30" spans="2:32" s="111" customFormat="1" ht="14.45" customHeight="1" x14ac:dyDescent="0.25">
      <c r="B30" s="133"/>
      <c r="C30" s="139" t="s">
        <v>38</v>
      </c>
      <c r="D30" s="139"/>
      <c r="E30" s="139"/>
      <c r="F30" s="139"/>
      <c r="G30" s="140">
        <f>base*13</f>
        <v>7383.2200000000012</v>
      </c>
      <c r="H30" s="140"/>
      <c r="I30" s="140" t="str">
        <f>IF(M30-G30&gt;=0,"+ ","- ")&amp;TEXT(ABS(M30-G30),"#.##0,00")</f>
        <v>+ 501,14</v>
      </c>
      <c r="J30" s="140"/>
      <c r="K30" s="140" t="str">
        <f>IF(M30-G30&gt;=0,"+ ","- ")&amp;TEXT(IFERROR(ABS((M30-G30)/G30),0),"#.##0,000%")</f>
        <v>+ 6,788%</v>
      </c>
      <c r="L30" s="140"/>
      <c r="M30" s="140">
        <f>SUM(Z12:Z18)*13</f>
        <v>7884.3629799999999</v>
      </c>
      <c r="N30" s="140"/>
      <c r="Q30" s="105"/>
      <c r="R30" s="105"/>
      <c r="S30" s="105"/>
      <c r="T30" s="105"/>
      <c r="U30" s="105"/>
      <c r="V30" s="105"/>
      <c r="W30" s="105"/>
      <c r="X30" s="105"/>
      <c r="Y30" s="105"/>
      <c r="Z30" s="105"/>
      <c r="AA30" s="105"/>
      <c r="AB30" s="105"/>
      <c r="AC30" s="105"/>
      <c r="AD30" s="105"/>
      <c r="AE30" s="105"/>
      <c r="AF30" s="105"/>
    </row>
    <row r="31" spans="2:32" s="111" customFormat="1" ht="14.45" customHeight="1" x14ac:dyDescent="0.25">
      <c r="B31" s="133"/>
      <c r="C31" s="139" t="s">
        <v>39</v>
      </c>
      <c r="D31" s="139"/>
      <c r="E31" s="139"/>
      <c r="F31" s="139"/>
      <c r="G31" s="140">
        <v>1698.1406000000004</v>
      </c>
      <c r="H31" s="140"/>
      <c r="I31" s="140" t="str">
        <f>IF(M31-G31&gt;=0,"+ ","- ")&amp;TEXT(ABS(M31-G31),"#.##0,00")</f>
        <v>+ 5.836,54</v>
      </c>
      <c r="J31" s="140"/>
      <c r="K31" s="140" t="str">
        <f>IF(M31-G31&gt;=0,"+ ","- ")&amp;TEXT(IFERROR(ABS((M31-G31)/G31),0),"#.##0,000%")</f>
        <v>+ 343,702%</v>
      </c>
      <c r="L31" s="140"/>
      <c r="M31" s="140">
        <f>'F2'!C4</f>
        <v>7534.6794320000008</v>
      </c>
      <c r="N31" s="140"/>
      <c r="Q31" s="105"/>
      <c r="R31" s="105"/>
      <c r="S31" s="105"/>
      <c r="T31" s="105"/>
      <c r="U31" s="105"/>
      <c r="V31" s="105"/>
      <c r="W31" s="105"/>
      <c r="X31" s="105"/>
      <c r="Y31" s="105"/>
      <c r="Z31" s="105"/>
      <c r="AA31" s="105"/>
      <c r="AB31" s="105"/>
      <c r="AC31" s="105"/>
      <c r="AD31" s="105"/>
      <c r="AE31" s="105"/>
      <c r="AF31" s="105"/>
    </row>
    <row r="32" spans="2:32" s="111" customFormat="1" ht="14.45" customHeight="1" x14ac:dyDescent="0.25">
      <c r="B32" s="133"/>
      <c r="C32" s="139" t="s">
        <v>40</v>
      </c>
      <c r="D32" s="139"/>
      <c r="E32" s="139"/>
      <c r="F32" s="139"/>
      <c r="G32" s="140">
        <v>1698.1406000000004</v>
      </c>
      <c r="H32" s="140"/>
      <c r="I32" s="140" t="str">
        <f>IF(M32-G32&gt;=0,"+ ","- ")&amp;TEXT(ABS(M32-G32),"#.##0,00")</f>
        <v>- 1.097,66</v>
      </c>
      <c r="J32" s="140"/>
      <c r="K32" s="140" t="str">
        <f>IF(M32-G32&gt;=0,"+ ","- ")&amp;TEXT(IFERROR(ABS((M32-G32)/G32),0),"#.##0,000%")</f>
        <v>- 64,639%</v>
      </c>
      <c r="L32" s="140"/>
      <c r="M32" s="140">
        <f>'F2'!C5</f>
        <v>600.48368799999992</v>
      </c>
      <c r="N32" s="140"/>
      <c r="Q32" s="105"/>
      <c r="R32" s="105"/>
      <c r="S32" s="105"/>
      <c r="T32" s="105"/>
      <c r="U32" s="105"/>
      <c r="V32" s="105"/>
      <c r="W32" s="105"/>
      <c r="X32" s="105"/>
      <c r="Y32" s="105"/>
      <c r="Z32" s="105"/>
      <c r="AA32" s="105"/>
      <c r="AB32" s="105"/>
      <c r="AC32" s="105"/>
      <c r="AD32" s="105"/>
      <c r="AE32" s="105"/>
      <c r="AF32" s="105"/>
    </row>
    <row r="33" spans="2:32" s="111" customFormat="1" ht="14.45" customHeight="1" x14ac:dyDescent="0.25">
      <c r="B33" s="133"/>
      <c r="C33" s="139" t="s">
        <v>41</v>
      </c>
      <c r="D33" s="139"/>
      <c r="E33" s="139"/>
      <c r="F33" s="139"/>
      <c r="G33" s="140">
        <f>G31-G32</f>
        <v>0</v>
      </c>
      <c r="H33" s="140"/>
      <c r="I33" s="140" t="str">
        <f>IF(M33-G33&gt;=0,"+ ","- ")&amp;TEXT(ABS(M33-G33),"#.##0,00")</f>
        <v>+ 6.934,20</v>
      </c>
      <c r="J33" s="140"/>
      <c r="K33" s="140" t="str">
        <f>IF(M33-G33&gt;=0,"+ ","- ")&amp;TEXT(IFERROR(ABS((M33-G33)/G33),0),"#.##0,000%")</f>
        <v>+ 0,000%</v>
      </c>
      <c r="L33" s="140"/>
      <c r="M33" s="140">
        <f>M31-M32</f>
        <v>6934.1957440000006</v>
      </c>
      <c r="N33" s="140"/>
      <c r="Q33" s="105"/>
      <c r="R33" s="105"/>
      <c r="S33" s="105"/>
      <c r="T33" s="105"/>
      <c r="U33" s="105"/>
      <c r="V33" s="105"/>
      <c r="W33" s="105"/>
      <c r="X33" s="105"/>
      <c r="Y33" s="105"/>
      <c r="Z33" s="105"/>
      <c r="AA33" s="105"/>
      <c r="AB33" s="105"/>
      <c r="AC33" s="105"/>
      <c r="AD33" s="105"/>
      <c r="AE33" s="105"/>
      <c r="AF33" s="105"/>
    </row>
    <row r="34" spans="2:32" s="111" customFormat="1" ht="13.9" customHeight="1" x14ac:dyDescent="0.25">
      <c r="B34" s="133"/>
      <c r="C34" s="141" t="s">
        <v>36</v>
      </c>
      <c r="D34" s="141"/>
      <c r="E34" s="141"/>
      <c r="F34" s="141"/>
      <c r="G34" s="142">
        <f>G30-G33</f>
        <v>7383.2200000000012</v>
      </c>
      <c r="H34" s="142"/>
      <c r="I34" s="142" t="str">
        <f>IF(M34-G34&gt;=0,"+ ","- ")&amp;TEXT(ABS(M34-G34),"#.##0,00")</f>
        <v>- 6.433,05</v>
      </c>
      <c r="J34" s="142"/>
      <c r="K34" s="142" t="str">
        <f>IF(M34-G34&gt;=0,"+ ","- ")&amp;TEXT(IFERROR(ABS((M34-G34)/G34),0),"#.##0,000%")</f>
        <v>- 87,131%</v>
      </c>
      <c r="L34" s="142"/>
      <c r="M34" s="142">
        <f>M30-M33</f>
        <v>950.16723599999932</v>
      </c>
      <c r="N34" s="142"/>
      <c r="Q34" s="105"/>
      <c r="R34" s="105"/>
      <c r="S34" s="105"/>
      <c r="T34" s="105"/>
      <c r="U34" s="105"/>
      <c r="V34" s="105"/>
      <c r="W34" s="105"/>
      <c r="X34" s="105"/>
      <c r="Y34" s="105"/>
      <c r="Z34" s="105"/>
      <c r="AA34" s="105"/>
      <c r="AB34" s="105"/>
      <c r="AC34" s="105"/>
      <c r="AD34" s="105"/>
      <c r="AE34" s="105"/>
      <c r="AF34" s="105"/>
    </row>
    <row r="35" spans="2:32" s="111" customFormat="1" ht="13.9" customHeight="1" x14ac:dyDescent="0.25">
      <c r="B35" s="133"/>
      <c r="C35" s="146" t="s">
        <v>42</v>
      </c>
      <c r="D35" s="146"/>
      <c r="E35" s="146"/>
      <c r="F35" s="146"/>
      <c r="G35" s="146"/>
      <c r="H35" s="146"/>
      <c r="I35" s="146"/>
      <c r="J35" s="146"/>
      <c r="K35" s="146"/>
      <c r="L35" s="146"/>
      <c r="M35" s="146"/>
      <c r="N35" s="146"/>
      <c r="O35" s="105"/>
      <c r="P35" s="105"/>
      <c r="Q35" s="105"/>
      <c r="R35" s="105"/>
      <c r="S35" s="105"/>
      <c r="T35" s="105"/>
      <c r="U35" s="105"/>
      <c r="V35" s="105"/>
      <c r="W35" s="105"/>
      <c r="X35" s="105"/>
      <c r="Y35" s="105"/>
      <c r="Z35" s="105"/>
      <c r="AA35" s="105"/>
      <c r="AB35" s="105"/>
      <c r="AC35" s="105"/>
      <c r="AD35" s="105"/>
      <c r="AE35" s="105"/>
      <c r="AF35" s="105"/>
    </row>
    <row r="36" spans="2:32" s="111" customFormat="1" x14ac:dyDescent="0.25">
      <c r="B36" s="133"/>
      <c r="S36" s="105"/>
      <c r="T36" s="105"/>
      <c r="U36" s="105"/>
      <c r="V36" s="105"/>
      <c r="W36" s="105"/>
      <c r="X36" s="105"/>
      <c r="Y36" s="105"/>
      <c r="Z36" s="105"/>
      <c r="AA36" s="105"/>
      <c r="AB36" s="105"/>
      <c r="AC36" s="105"/>
      <c r="AD36" s="105"/>
      <c r="AE36" s="105"/>
      <c r="AF36" s="105"/>
    </row>
    <row r="37" spans="2:32" s="111" customFormat="1" ht="14.45" customHeight="1" x14ac:dyDescent="0.2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row>
    <row r="38" spans="2:32" ht="14.45" customHeight="1" x14ac:dyDescent="0.25"/>
    <row r="39" spans="2:32" ht="14.45" customHeight="1" x14ac:dyDescent="0.25"/>
    <row r="40" spans="2:32" ht="14.45" customHeight="1" x14ac:dyDescent="0.25"/>
    <row r="41" spans="2:32" ht="14.45" customHeight="1" x14ac:dyDescent="0.25"/>
    <row r="42" spans="2:32" ht="14.45" customHeight="1" x14ac:dyDescent="0.25"/>
    <row r="43" spans="2:32" ht="14.45" customHeight="1" x14ac:dyDescent="0.25"/>
    <row r="44" spans="2:32" ht="14.45" customHeight="1" x14ac:dyDescent="0.25"/>
  </sheetData>
  <sheetProtection algorithmName="SHA-512" hashValue="hg43jHKXZcXFqtyXf8fNdZE8OkkV4EB/jRyOQq9srqQBGTuLIybsBZwRrs9KOp6XIx7HhkaN6hfbZsDY5i+mug==" saltValue="lcd12JX+Cw3f6u+HG+1zBg==" spinCount="100000" sheet="1" objects="1" scenarios="1"/>
  <mergeCells count="123">
    <mergeCell ref="C34:F34"/>
    <mergeCell ref="G34:H34"/>
    <mergeCell ref="I34:J34"/>
    <mergeCell ref="K34:L34"/>
    <mergeCell ref="M34:N34"/>
    <mergeCell ref="C35:N35"/>
    <mergeCell ref="C32:F32"/>
    <mergeCell ref="G32:H32"/>
    <mergeCell ref="I32:J32"/>
    <mergeCell ref="K32:L32"/>
    <mergeCell ref="M32:N32"/>
    <mergeCell ref="C33:F33"/>
    <mergeCell ref="G33:H33"/>
    <mergeCell ref="I33:J33"/>
    <mergeCell ref="K33:L33"/>
    <mergeCell ref="M33:N33"/>
    <mergeCell ref="C30:F30"/>
    <mergeCell ref="G30:H30"/>
    <mergeCell ref="I30:J30"/>
    <mergeCell ref="K30:L30"/>
    <mergeCell ref="M30:N30"/>
    <mergeCell ref="C31:F31"/>
    <mergeCell ref="G31:H31"/>
    <mergeCell ref="I31:J31"/>
    <mergeCell ref="K31:L31"/>
    <mergeCell ref="M31:N31"/>
    <mergeCell ref="C27:F27"/>
    <mergeCell ref="G27:H27"/>
    <mergeCell ref="I27:J27"/>
    <mergeCell ref="K27:L27"/>
    <mergeCell ref="M27:N27"/>
    <mergeCell ref="C29:F29"/>
    <mergeCell ref="G29:H29"/>
    <mergeCell ref="I29:J29"/>
    <mergeCell ref="K29:L29"/>
    <mergeCell ref="M29:N29"/>
    <mergeCell ref="C25:F25"/>
    <mergeCell ref="G25:H25"/>
    <mergeCell ref="I25:J25"/>
    <mergeCell ref="K25:L25"/>
    <mergeCell ref="M25:N25"/>
    <mergeCell ref="C26:F26"/>
    <mergeCell ref="G26:H26"/>
    <mergeCell ref="I26:J26"/>
    <mergeCell ref="K26:L26"/>
    <mergeCell ref="M26:N26"/>
    <mergeCell ref="C23:F23"/>
    <mergeCell ref="G23:H23"/>
    <mergeCell ref="I23:J23"/>
    <mergeCell ref="K23:L23"/>
    <mergeCell ref="M23:N23"/>
    <mergeCell ref="C24:F24"/>
    <mergeCell ref="G24:H24"/>
    <mergeCell ref="I24:J24"/>
    <mergeCell ref="K24:L24"/>
    <mergeCell ref="M24:N24"/>
    <mergeCell ref="C19:P20"/>
    <mergeCell ref="C21:H21"/>
    <mergeCell ref="C22:F22"/>
    <mergeCell ref="G22:H22"/>
    <mergeCell ref="I22:J22"/>
    <mergeCell ref="K22:L22"/>
    <mergeCell ref="M22:N22"/>
    <mergeCell ref="C18:F18"/>
    <mergeCell ref="G18:H18"/>
    <mergeCell ref="I18:J18"/>
    <mergeCell ref="K18:L18"/>
    <mergeCell ref="M18:N18"/>
    <mergeCell ref="O18:P18"/>
    <mergeCell ref="C17:F17"/>
    <mergeCell ref="G17:H17"/>
    <mergeCell ref="I17:J17"/>
    <mergeCell ref="K17:L17"/>
    <mergeCell ref="M17:N17"/>
    <mergeCell ref="O17:P17"/>
    <mergeCell ref="C16:F16"/>
    <mergeCell ref="G16:H16"/>
    <mergeCell ref="I16:J16"/>
    <mergeCell ref="K16:L16"/>
    <mergeCell ref="M16:N16"/>
    <mergeCell ref="O16:P16"/>
    <mergeCell ref="C15:F15"/>
    <mergeCell ref="G15:H15"/>
    <mergeCell ref="I15:J15"/>
    <mergeCell ref="K15:L15"/>
    <mergeCell ref="M15:N15"/>
    <mergeCell ref="O15:P15"/>
    <mergeCell ref="C14:F14"/>
    <mergeCell ref="G14:H14"/>
    <mergeCell ref="I14:J14"/>
    <mergeCell ref="K14:L14"/>
    <mergeCell ref="M14:N14"/>
    <mergeCell ref="O14:P14"/>
    <mergeCell ref="C13:F13"/>
    <mergeCell ref="G13:H13"/>
    <mergeCell ref="I13:J13"/>
    <mergeCell ref="K13:L13"/>
    <mergeCell ref="M13:N13"/>
    <mergeCell ref="O13:P13"/>
    <mergeCell ref="C12:F12"/>
    <mergeCell ref="G12:H12"/>
    <mergeCell ref="I12:J12"/>
    <mergeCell ref="K12:L12"/>
    <mergeCell ref="M12:N12"/>
    <mergeCell ref="O12:P12"/>
    <mergeCell ref="G8:H8"/>
    <mergeCell ref="C9:P9"/>
    <mergeCell ref="C11:F11"/>
    <mergeCell ref="G11:H11"/>
    <mergeCell ref="I11:J11"/>
    <mergeCell ref="K11:L11"/>
    <mergeCell ref="M11:N11"/>
    <mergeCell ref="O11:P11"/>
    <mergeCell ref="B2:Q2"/>
    <mergeCell ref="N3:Q3"/>
    <mergeCell ref="C6:F6"/>
    <mergeCell ref="G6:H6"/>
    <mergeCell ref="I6:J6"/>
    <mergeCell ref="K6:L8"/>
    <mergeCell ref="M6:P8"/>
    <mergeCell ref="C7:F7"/>
    <mergeCell ref="G7:H7"/>
    <mergeCell ref="C8:F8"/>
  </mergeCells>
  <conditionalFormatting sqref="C12:C19">
    <cfRule type="expression" dxfId="1" priority="2">
      <formula>$U12</formula>
    </cfRule>
  </conditionalFormatting>
  <conditionalFormatting sqref="G12:P18">
    <cfRule type="expression" dxfId="0" priority="1">
      <formula>$U12</formula>
    </cfRule>
  </conditionalFormatting>
  <dataValidations count="2">
    <dataValidation type="decimal" allowBlank="1" showInputMessage="1" showErrorMessage="1" errorTitle="Errore" error="Digitare una percentuale valida." sqref="G7:G8" xr:uid="{BA8147D6-F245-49B2-B801-4A70B1CD0FE3}">
      <formula1>0</formula1>
      <formula2>1</formula2>
    </dataValidation>
    <dataValidation type="decimal" allowBlank="1" showInputMessage="1" showErrorMessage="1" errorTitle="Errore" error="Digitare un importo valido." sqref="G6" xr:uid="{C1F2405F-FFFB-4EAD-BDA7-62B90A08D0F2}">
      <formula1>0</formula1>
      <formula2>1000000000</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6</xdr:col>
                    <xdr:colOff>447675</xdr:colOff>
                    <xdr:row>7</xdr:row>
                    <xdr:rowOff>28575</xdr:rowOff>
                  </from>
                  <to>
                    <xdr:col>7</xdr:col>
                    <xdr:colOff>209550</xdr:colOff>
                    <xdr:row>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CC080-8019-4A56-899E-AF4F99881787}">
  <dimension ref="B1:O16"/>
  <sheetViews>
    <sheetView workbookViewId="0">
      <selection sqref="A1:XFD1048576"/>
    </sheetView>
  </sheetViews>
  <sheetFormatPr defaultRowHeight="15" x14ac:dyDescent="0.25"/>
  <cols>
    <col min="1" max="1" width="9.140625" style="152"/>
    <col min="2" max="2" width="16.85546875" style="152" customWidth="1"/>
    <col min="3" max="3" width="19.85546875" style="152" customWidth="1"/>
    <col min="4" max="8" width="9.140625" style="152"/>
    <col min="9" max="9" width="16.28515625" style="152" customWidth="1"/>
    <col min="10" max="10" width="11" style="152" bestFit="1" customWidth="1"/>
    <col min="11" max="11" width="12.42578125" style="152" customWidth="1"/>
    <col min="12" max="12" width="9.140625" style="152"/>
    <col min="13" max="13" width="10.7109375" style="152" bestFit="1" customWidth="1"/>
    <col min="14" max="16384" width="9.140625" style="152"/>
  </cols>
  <sheetData>
    <row r="1" spans="2:15" x14ac:dyDescent="0.25">
      <c r="I1" s="152" t="s">
        <v>75</v>
      </c>
    </row>
    <row r="2" spans="2:15" x14ac:dyDescent="0.25">
      <c r="I2" s="152" t="s">
        <v>46</v>
      </c>
      <c r="J2" s="152" t="s">
        <v>47</v>
      </c>
      <c r="K2" s="152" t="s">
        <v>48</v>
      </c>
      <c r="L2" s="152" t="s">
        <v>76</v>
      </c>
      <c r="M2" s="152" t="s">
        <v>77</v>
      </c>
    </row>
    <row r="3" spans="2:15" x14ac:dyDescent="0.25">
      <c r="B3" s="152" t="s">
        <v>78</v>
      </c>
      <c r="C3" s="152">
        <v>31127.655520000004</v>
      </c>
      <c r="I3" s="152">
        <v>0</v>
      </c>
      <c r="J3" s="152">
        <v>28000</v>
      </c>
      <c r="K3" s="153">
        <v>0.23</v>
      </c>
      <c r="L3" s="152">
        <f>J3*K3</f>
        <v>6440</v>
      </c>
      <c r="M3" s="154">
        <f>IF(AND(C3&gt;=I3,C3&lt;=J3)=TRUE,C3*K3,0)</f>
        <v>0</v>
      </c>
      <c r="O3" s="152">
        <f>28000*23%</f>
        <v>6440</v>
      </c>
    </row>
    <row r="4" spans="2:15" x14ac:dyDescent="0.25">
      <c r="B4" s="152" t="s">
        <v>79</v>
      </c>
      <c r="C4" s="155">
        <f>SUM(M3:M6)</f>
        <v>7534.6794320000008</v>
      </c>
      <c r="I4" s="152">
        <f>J3+0.01</f>
        <v>28000.01</v>
      </c>
      <c r="J4" s="152">
        <v>50000</v>
      </c>
      <c r="K4" s="153">
        <v>0.35</v>
      </c>
      <c r="L4" s="152">
        <f>(J4-J3)*K4</f>
        <v>7699.9999999999991</v>
      </c>
      <c r="M4" s="152">
        <f>IF(AND(C3&gt;=I4,C3&lt;=J4)=TRUE,(C3-J3)*K4+L3,0)</f>
        <v>7534.6794320000008</v>
      </c>
      <c r="O4" s="152">
        <f>22000*35%</f>
        <v>7699.9999999999991</v>
      </c>
    </row>
    <row r="5" spans="2:15" x14ac:dyDescent="0.25">
      <c r="B5" s="152" t="s">
        <v>80</v>
      </c>
      <c r="C5" s="154">
        <f>SUM(K11:K16)</f>
        <v>600.48368799999992</v>
      </c>
      <c r="I5" s="152">
        <f>J4+0.01</f>
        <v>50000.01</v>
      </c>
      <c r="J5" s="152">
        <v>1000000000</v>
      </c>
      <c r="K5" s="153">
        <v>0.43</v>
      </c>
      <c r="M5" s="152">
        <f>IF(AND(C3&gt;=I5,C3&lt;=J5)=TRUE,(C3-J4)*K5+L3+L4,0)</f>
        <v>0</v>
      </c>
      <c r="O5" s="152">
        <f>16000*43%</f>
        <v>6880</v>
      </c>
    </row>
    <row r="6" spans="2:15" x14ac:dyDescent="0.25">
      <c r="K6" s="153"/>
    </row>
    <row r="9" spans="2:15" x14ac:dyDescent="0.25">
      <c r="I9" s="152" t="s">
        <v>81</v>
      </c>
    </row>
    <row r="10" spans="2:15" x14ac:dyDescent="0.25">
      <c r="I10" s="152" t="s">
        <v>46</v>
      </c>
      <c r="J10" s="152" t="s">
        <v>47</v>
      </c>
      <c r="K10" s="152" t="s">
        <v>82</v>
      </c>
    </row>
    <row r="11" spans="2:15" x14ac:dyDescent="0.25">
      <c r="I11" s="152">
        <v>0</v>
      </c>
      <c r="J11" s="152">
        <v>8500</v>
      </c>
      <c r="K11" s="152">
        <f>IF(AND(C3&gt;=I11,C3&lt;=J11)=TRUE,M3,0)</f>
        <v>0</v>
      </c>
    </row>
    <row r="12" spans="2:15" x14ac:dyDescent="0.25">
      <c r="I12" s="152">
        <f>J11+0.01</f>
        <v>8500.01</v>
      </c>
      <c r="J12" s="152">
        <v>28000</v>
      </c>
      <c r="K12" s="152">
        <f>IF(AND(C3&gt;=I12,C3&lt;=J12)=TRUE,700+1255*(28000-C3)/19500,0)</f>
        <v>0</v>
      </c>
    </row>
    <row r="13" spans="2:15" x14ac:dyDescent="0.25">
      <c r="I13" s="152">
        <f>J12+0.01</f>
        <v>28000.01</v>
      </c>
      <c r="J13" s="152">
        <v>50000</v>
      </c>
      <c r="K13" s="152">
        <f>IF(AND(C3&gt;=I13,C3&lt;=J13)=TRUE,700*(50000-C3)/22000,0)</f>
        <v>600.48368799999992</v>
      </c>
    </row>
    <row r="14" spans="2:15" x14ac:dyDescent="0.25">
      <c r="I14" s="152">
        <f>J13+0.01</f>
        <v>50000.01</v>
      </c>
      <c r="J14" s="152">
        <v>1000000000</v>
      </c>
      <c r="K14" s="152">
        <v>0</v>
      </c>
    </row>
    <row r="16" spans="2:15" x14ac:dyDescent="0.25">
      <c r="I16" s="152">
        <v>25000.01</v>
      </c>
      <c r="J16" s="152">
        <v>29000</v>
      </c>
      <c r="K16" s="152">
        <f>IF(AND(C3&gt;=I16,C3&lt;=J16)=TRUE,50,0)</f>
        <v>0</v>
      </c>
    </row>
  </sheetData>
  <sheetProtection algorithmName="SHA-512" hashValue="nTRh3tBBdIxFIE5yHg283+9DdFF9wpxCwQ001org/9ZOKykBZF6K0tU4U1Epj6LM3xvyAlh090iAT+ndld8P/A==" saltValue="70/iA5cB52NDTAz1daZla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calc</vt:lpstr>
      <vt:lpstr>F1</vt:lpstr>
      <vt:lpstr>F2</vt:lpstr>
      <vt:lpstr>base</vt:lpstr>
      <vt:lpstr>minimo</vt:lpstr>
      <vt:lpstr>mostra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2023-12-08T09:07:44Z</cp:lastPrinted>
  <dcterms:created xsi:type="dcterms:W3CDTF">2023-12-03T10:44:18Z</dcterms:created>
  <dcterms:modified xsi:type="dcterms:W3CDTF">2023-12-08T10:39:28Z</dcterms:modified>
</cp:coreProperties>
</file>