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0"/>
  </bookViews>
  <sheets>
    <sheet name="2013" sheetId="1" r:id="rId1"/>
    <sheet name="statM5S" sheetId="2" r:id="rId2"/>
    <sheet name="CD" sheetId="3" r:id="rId3"/>
    <sheet name="CS" sheetId="4" r:id="rId4"/>
    <sheet name="M5S" sheetId="5" r:id="rId5"/>
    <sheet name="Riep" sheetId="6" r:id="rId6"/>
    <sheet name="candidati" sheetId="7" r:id="rId7"/>
    <sheet name="2008 e 2013" sheetId="8" r:id="rId8"/>
    <sheet name="eletti" sheetId="9" r:id="rId9"/>
    <sheet name="perc" sheetId="10" r:id="rId10"/>
    <sheet name="seggi" sheetId="11" r:id="rId11"/>
  </sheets>
  <definedNames>
    <definedName name="_xlnm.Print_Area" localSheetId="0">'2013'!$A$1:$K$15</definedName>
    <definedName name="_xlnm.Print_Area" localSheetId="6">'candidati'!$A$1:$Q$33</definedName>
    <definedName name="_xlnm.Print_Area" localSheetId="2">'CD'!$A$1:$P$21</definedName>
    <definedName name="_xlnm.Print_Area" localSheetId="8">'eletti'!$A$1:$H$33</definedName>
    <definedName name="_xlnm.Print_Area" localSheetId="4">'M5S'!$A$1:$P$19</definedName>
    <definedName name="_xlnm.Print_Area" localSheetId="9">'perc'!$A$1:$M$28</definedName>
    <definedName name="_xlnm.Print_Area" localSheetId="5">'Riep'!$A$1:$N$34</definedName>
    <definedName name="_xlnm.Print_Area" localSheetId="10">'seggi'!$A$1:$O$29</definedName>
    <definedName name="_xlnm.Print_Area" localSheetId="1">'statM5S'!$A$1:$N$15</definedName>
  </definedNames>
  <calcPr fullCalcOnLoad="1"/>
</workbook>
</file>

<file path=xl/sharedStrings.xml><?xml version="1.0" encoding="utf-8"?>
<sst xmlns="http://schemas.openxmlformats.org/spreadsheetml/2006/main" count="554" uniqueCount="216">
  <si>
    <t>M</t>
  </si>
  <si>
    <t>F</t>
  </si>
  <si>
    <t>Elettori</t>
  </si>
  <si>
    <t>Via dell'Assunta -Scuola media-</t>
  </si>
  <si>
    <t>Petilia centro</t>
  </si>
  <si>
    <t>Corso Giove      - Liceo-</t>
  </si>
  <si>
    <t>Padiglione Scuole elementari</t>
  </si>
  <si>
    <t>Edificio scolastico</t>
  </si>
  <si>
    <t>Petilia - Paternise</t>
  </si>
  <si>
    <t>Petilia - Pagliarelle</t>
  </si>
  <si>
    <t>Petilia - Camellino</t>
  </si>
  <si>
    <t>Petilia - Foresta</t>
  </si>
  <si>
    <t>Ubicazione</t>
  </si>
  <si>
    <t>Elettori Comune di Petilia Policastro (KR) Elezioni Amministrative 2013</t>
  </si>
  <si>
    <t>totale</t>
  </si>
  <si>
    <t>sezioni</t>
  </si>
  <si>
    <t>differenza</t>
  </si>
  <si>
    <t>sez</t>
  </si>
  <si>
    <t>Civica</t>
  </si>
  <si>
    <t>centro destra</t>
  </si>
  <si>
    <t>Buongiorno</t>
  </si>
  <si>
    <t>M5S</t>
  </si>
  <si>
    <t>Petilia CS</t>
  </si>
  <si>
    <t>voti validi</t>
  </si>
  <si>
    <t>Candidati</t>
  </si>
  <si>
    <t>sez  1</t>
  </si>
  <si>
    <t>sez  2</t>
  </si>
  <si>
    <t>sez  3</t>
  </si>
  <si>
    <t>sez  4</t>
  </si>
  <si>
    <t>sez  5</t>
  </si>
  <si>
    <t>sez  6</t>
  </si>
  <si>
    <t>sez  7</t>
  </si>
  <si>
    <t>sez  8</t>
  </si>
  <si>
    <t>sez  9</t>
  </si>
  <si>
    <t>sez  10</t>
  </si>
  <si>
    <t>sez  11</t>
  </si>
  <si>
    <t>totali</t>
  </si>
  <si>
    <t>Berardi Aurelio</t>
  </si>
  <si>
    <t>Carvelli Luigi, detto Gino</t>
  </si>
  <si>
    <t>Carvelli Mario</t>
  </si>
  <si>
    <t>Mangano Carmine</t>
  </si>
  <si>
    <t xml:space="preserve"> </t>
  </si>
  <si>
    <t>Elezioni Comunali Petilia Policastro 26 e 27 maggio 2013</t>
  </si>
  <si>
    <t>Dionigi Fera (Sindaco uscente)</t>
  </si>
  <si>
    <t xml:space="preserve">Petilia Civica centro destra candidato a Sindaco </t>
  </si>
  <si>
    <t>Comberiati Stefania</t>
  </si>
  <si>
    <t>Costanzo Francesca</t>
  </si>
  <si>
    <t>Garofalo Francesco</t>
  </si>
  <si>
    <t>Poerio Elisa</t>
  </si>
  <si>
    <t>Saporito Tiziano</t>
  </si>
  <si>
    <t>Sicilia Egidio</t>
  </si>
  <si>
    <r>
      <t>Elettori 2008</t>
    </r>
    <r>
      <rPr>
        <b/>
        <sz val="10"/>
        <rFont val="Arial"/>
        <family val="2"/>
      </rPr>
      <t xml:space="preserve">    8.175</t>
    </r>
  </si>
  <si>
    <t>Amedeo Nicolazzi</t>
  </si>
  <si>
    <t xml:space="preserve">Buongiorno Petilia  centro sinistra candidato a Sindaco </t>
  </si>
  <si>
    <t>Arianna Pasquina Caruso</t>
  </si>
  <si>
    <t>Calaminici Enzo</t>
  </si>
  <si>
    <t>Carvelli Paola</t>
  </si>
  <si>
    <t>Elia Carmela</t>
  </si>
  <si>
    <t>Ierardi Vincenzo</t>
  </si>
  <si>
    <t>Lavigna Serafino</t>
  </si>
  <si>
    <t>Rocca Diego</t>
  </si>
  <si>
    <t>Scordamaglia Agata</t>
  </si>
  <si>
    <t>Saporito Genunzio</t>
  </si>
  <si>
    <t>Venneri Fabio</t>
  </si>
  <si>
    <t>elettori</t>
  </si>
  <si>
    <t>Liste</t>
  </si>
  <si>
    <t>Buonvicino Romolo</t>
  </si>
  <si>
    <t>Carvelli Graziella</t>
  </si>
  <si>
    <t>Curcio Luigi Pio</t>
  </si>
  <si>
    <t>Garofalo Carmine</t>
  </si>
  <si>
    <t>Mannarino Felicia</t>
  </si>
  <si>
    <t>Mazzone Rosamaria</t>
  </si>
  <si>
    <t>Pace Francesco</t>
  </si>
  <si>
    <t>Raso Michela</t>
  </si>
  <si>
    <t>Rizzuti Salvatore</t>
  </si>
  <si>
    <t>Venturino Antonello</t>
  </si>
  <si>
    <t>Carvelli</t>
  </si>
  <si>
    <t>Venturino</t>
  </si>
  <si>
    <t>Mazzone</t>
  </si>
  <si>
    <t>Buonvicino</t>
  </si>
  <si>
    <t>Pace</t>
  </si>
  <si>
    <t>Mannarino</t>
  </si>
  <si>
    <t>Raso</t>
  </si>
  <si>
    <t>Curcio</t>
  </si>
  <si>
    <t>Garofalo</t>
  </si>
  <si>
    <t>Rizzuti</t>
  </si>
  <si>
    <r>
      <t>Elettori 2013</t>
    </r>
    <r>
      <rPr>
        <b/>
        <sz val="10"/>
        <rFont val="Arial"/>
        <family val="2"/>
      </rPr>
      <t xml:space="preserve">   8.007</t>
    </r>
  </si>
  <si>
    <t xml:space="preserve">Movimento 5 Stelle  candidato a Sindaco </t>
  </si>
  <si>
    <t>M5S voti di Lista</t>
  </si>
  <si>
    <t>Amministrative 2013</t>
  </si>
  <si>
    <t>Senato 2013 M5S</t>
  </si>
  <si>
    <t>Elezioni Amministrative Comune Petilia Policastro (KR) 26 e 27 maggio 2013</t>
  </si>
  <si>
    <t>Elezioni Politiche  Comune Petilia Policastro (KR) 24 e 25 febbraio 2013</t>
  </si>
  <si>
    <t>Camera 2013 M5S</t>
  </si>
  <si>
    <t>Petilia Civica voti di Lista</t>
  </si>
  <si>
    <t>Poerio</t>
  </si>
  <si>
    <t>Saporito</t>
  </si>
  <si>
    <t>Costanzo</t>
  </si>
  <si>
    <t>Comberiati</t>
  </si>
  <si>
    <t>Carvelli L.</t>
  </si>
  <si>
    <t>Mangano</t>
  </si>
  <si>
    <t>Carvelli M.</t>
  </si>
  <si>
    <t>Berardi</t>
  </si>
  <si>
    <t>Garofalo F.</t>
  </si>
  <si>
    <t>Sicilia</t>
  </si>
  <si>
    <t>Scordamaglia Giuseppe</t>
  </si>
  <si>
    <t>Centro Sinistra voti di Lista</t>
  </si>
  <si>
    <t>Calaminici</t>
  </si>
  <si>
    <t>Elia</t>
  </si>
  <si>
    <t>Scordamaglia G</t>
  </si>
  <si>
    <t>Scordamaglia A</t>
  </si>
  <si>
    <t>Rocca</t>
  </si>
  <si>
    <t>Ierardi</t>
  </si>
  <si>
    <t>Venneri</t>
  </si>
  <si>
    <t>Lavigna</t>
  </si>
  <si>
    <t>Petilia Civica CD</t>
  </si>
  <si>
    <t>Buongiorno Petilia CS</t>
  </si>
  <si>
    <t>N</t>
  </si>
  <si>
    <t>totale voti validi</t>
  </si>
  <si>
    <t xml:space="preserve"> schede bianche</t>
  </si>
  <si>
    <t xml:space="preserve"> schede nulle</t>
  </si>
  <si>
    <t>schede contestate</t>
  </si>
  <si>
    <t>e non attribuite</t>
  </si>
  <si>
    <t>numero dei votanti</t>
  </si>
  <si>
    <t>votanti maschi</t>
  </si>
  <si>
    <t>votanti femmine</t>
  </si>
  <si>
    <t>totale votanti</t>
  </si>
  <si>
    <t>elettrici</t>
  </si>
  <si>
    <t>Riepilogo Elezioni Amministrative Comune Petilia Policastro (KR) 26 e 27 maggio 2013</t>
  </si>
  <si>
    <t>N. votanti</t>
  </si>
  <si>
    <t>affluenza urne %</t>
  </si>
  <si>
    <t xml:space="preserve"> N. non affluenza urne </t>
  </si>
  <si>
    <t>%</t>
  </si>
  <si>
    <t>totale  %</t>
  </si>
  <si>
    <t>N. aventi diritto al voto</t>
  </si>
  <si>
    <t>arrotondato</t>
  </si>
  <si>
    <t>voti di Lista 2008</t>
  </si>
  <si>
    <t>voti di Lista 2013</t>
  </si>
  <si>
    <t>dati</t>
  </si>
  <si>
    <t>tot</t>
  </si>
  <si>
    <t>riepilogo</t>
  </si>
  <si>
    <t>Voti candidati</t>
  </si>
  <si>
    <t>Carvelli Luigi</t>
  </si>
  <si>
    <t>voti</t>
  </si>
  <si>
    <t>votanti</t>
  </si>
  <si>
    <t>schede bianche</t>
  </si>
  <si>
    <t>schede nulle</t>
  </si>
  <si>
    <t>per cento</t>
  </si>
  <si>
    <t>Liste 2013</t>
  </si>
  <si>
    <t>sezioni e voti di Lista</t>
  </si>
  <si>
    <t>Liste 2008</t>
  </si>
  <si>
    <t>cetro destra</t>
  </si>
  <si>
    <t>centro sinistra</t>
  </si>
  <si>
    <t>M5S 2013</t>
  </si>
  <si>
    <t xml:space="preserve">M5S </t>
  </si>
  <si>
    <t>M5S 2008 non c'era</t>
  </si>
  <si>
    <t>voti di lista  centro destra 2008</t>
  </si>
  <si>
    <t>voti di lista  centro destra 2013</t>
  </si>
  <si>
    <t>voti di lista  centro sinistra 2008</t>
  </si>
  <si>
    <t>voti di lista  centro sinistra 2013</t>
  </si>
  <si>
    <t>voti di lista M5S 2008</t>
  </si>
  <si>
    <t>voti di lista M5S 2013</t>
  </si>
  <si>
    <t>Differenza tra il 2008 e il 2013 elezioni amministrative Comune di Petilia Policastro (KR)</t>
  </si>
  <si>
    <t>CD</t>
  </si>
  <si>
    <t>CS</t>
  </si>
  <si>
    <t>non eletto</t>
  </si>
  <si>
    <t>eletto</t>
  </si>
  <si>
    <t>eletto consigliere 2013</t>
  </si>
  <si>
    <r>
      <t xml:space="preserve">non eletta </t>
    </r>
    <r>
      <rPr>
        <sz val="11"/>
        <rFont val="Arial"/>
        <family val="2"/>
      </rPr>
      <t>consigliere 2013</t>
    </r>
  </si>
  <si>
    <t>totale voti personali</t>
  </si>
  <si>
    <t>Nicolazzi Amedeo</t>
  </si>
  <si>
    <t>Sindaco</t>
  </si>
  <si>
    <t xml:space="preserve">voti </t>
  </si>
  <si>
    <t>Fera Dionigi</t>
  </si>
  <si>
    <t>Sindaco uscente</t>
  </si>
  <si>
    <t>Consiglieri  2013 CS</t>
  </si>
  <si>
    <t>Consiglieri  2013 CD</t>
  </si>
  <si>
    <r>
      <t>Non eletti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2013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CS lista vincente</t>
    </r>
  </si>
  <si>
    <t>Eletto Sindaco</t>
  </si>
  <si>
    <t>a</t>
  </si>
  <si>
    <t>b</t>
  </si>
  <si>
    <t>c</t>
  </si>
  <si>
    <t>d</t>
  </si>
  <si>
    <t>e</t>
  </si>
  <si>
    <t>Lista a</t>
  </si>
  <si>
    <t>Lista b</t>
  </si>
  <si>
    <t>Lista c</t>
  </si>
  <si>
    <t>Lista d</t>
  </si>
  <si>
    <t>Lista e</t>
  </si>
  <si>
    <t>Esempio ripartizione seggi 10 con 5 Liste Comune sino a 15.000 abitanti</t>
  </si>
  <si>
    <t>totale seggi</t>
  </si>
  <si>
    <t>Esempio ripartizione seggi 5 con 4 Liste Comune sino a 15.000 abitanti</t>
  </si>
  <si>
    <t>Totale</t>
  </si>
  <si>
    <t>posti a sedere</t>
  </si>
  <si>
    <t>numero di Liste</t>
  </si>
  <si>
    <t>totale vot di lista validi</t>
  </si>
  <si>
    <t>Partiti</t>
  </si>
  <si>
    <t>divisori</t>
  </si>
  <si>
    <t>seggi</t>
  </si>
  <si>
    <t>calcolo seggi</t>
  </si>
  <si>
    <t>lista</t>
  </si>
  <si>
    <t>calcolo</t>
  </si>
  <si>
    <t>Elezioni amministrative 26 e 27 maggio 2013 Comune Petilia Policastro (KR)</t>
  </si>
  <si>
    <t>seggi spettanti Lista vincente</t>
  </si>
  <si>
    <t>seggi residui spettanti Liste non vincenti</t>
  </si>
  <si>
    <t>già calcolati sopra</t>
  </si>
  <si>
    <t>spettanti Lista vincente</t>
  </si>
  <si>
    <t>seggi residui spettanti</t>
  </si>
  <si>
    <t>Liste non vincenti</t>
  </si>
  <si>
    <t>Calcolo seggi Comune Petilia Policastro (KR)</t>
  </si>
  <si>
    <t>Elezioni amministrative 26 e 27 maggio 2013 Comune  Petilia Policastro (KR)</t>
  </si>
  <si>
    <t>considerazioni</t>
  </si>
  <si>
    <t>ripartizione seggi 10 con 3 Liste, inferiore a 10.000 abitanti</t>
  </si>
  <si>
    <t>differenza tra 2008 e  2013</t>
  </si>
  <si>
    <t>M5S voti di preferenza</t>
  </si>
  <si>
    <t>note per chi legge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</si>
</sst>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0000"/>
    <numFmt numFmtId="177" formatCode="00000"/>
    <numFmt numFmtId="178" formatCode="0.000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12"/>
      <name val="Arial"/>
      <family val="2"/>
    </font>
    <font>
      <sz val="10"/>
      <color indexed="10"/>
      <name val="Arial"/>
      <family val="0"/>
    </font>
    <font>
      <sz val="11"/>
      <color indexed="10"/>
      <name val="Arial"/>
      <family val="0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3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hidden="1"/>
    </xf>
    <xf numFmtId="3" fontId="4" fillId="2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3" fontId="1" fillId="2" borderId="0" xfId="0" applyNumberFormat="1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3" fontId="0" fillId="2" borderId="0" xfId="0" applyNumberForma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3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3" fontId="1" fillId="4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3" fontId="1" fillId="3" borderId="0" xfId="0" applyNumberFormat="1" applyFont="1" applyFill="1" applyAlignment="1" applyProtection="1">
      <alignment horizontal="center" vertical="center"/>
      <protection hidden="1"/>
    </xf>
    <xf numFmtId="0" fontId="0" fillId="0" borderId="9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3" fontId="1" fillId="4" borderId="10" xfId="0" applyNumberFormat="1" applyFont="1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3" fontId="1" fillId="5" borderId="0" xfId="0" applyNumberFormat="1" applyFont="1" applyFill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3" fontId="9" fillId="2" borderId="1" xfId="0" applyNumberFormat="1" applyFont="1" applyFill="1" applyBorder="1" applyAlignment="1" applyProtection="1">
      <alignment horizontal="center" vertical="center"/>
      <protection hidden="1"/>
    </xf>
    <xf numFmtId="3" fontId="1" fillId="4" borderId="0" xfId="0" applyNumberFormat="1" applyFont="1" applyFill="1" applyAlignment="1" applyProtection="1">
      <alignment horizontal="center" vertical="center"/>
      <protection hidden="1"/>
    </xf>
    <xf numFmtId="3" fontId="1" fillId="6" borderId="1" xfId="0" applyNumberFormat="1" applyFont="1" applyFill="1" applyBorder="1" applyAlignment="1" applyProtection="1">
      <alignment horizontal="center" vertical="center"/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3" fontId="1" fillId="3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3" fontId="11" fillId="0" borderId="1" xfId="0" applyNumberFormat="1" applyFont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3" fontId="6" fillId="7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3" fontId="1" fillId="5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3" fontId="0" fillId="2" borderId="12" xfId="0" applyNumberForma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" fontId="0" fillId="2" borderId="13" xfId="0" applyNumberFormat="1" applyFill="1" applyBorder="1" applyAlignment="1" applyProtection="1">
      <alignment horizontal="center" vertical="center"/>
      <protection hidden="1"/>
    </xf>
    <xf numFmtId="4" fontId="1" fillId="2" borderId="13" xfId="0" applyNumberFormat="1" applyFont="1" applyFill="1" applyBorder="1" applyAlignment="1" applyProtection="1">
      <alignment horizontal="center" vertical="center"/>
      <protection hidden="1"/>
    </xf>
    <xf numFmtId="4" fontId="0" fillId="2" borderId="1" xfId="0" applyNumberForma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3" fontId="1" fillId="4" borderId="1" xfId="0" applyNumberFormat="1" applyFont="1" applyFill="1" applyBorder="1" applyAlignment="1" applyProtection="1">
      <alignment/>
      <protection hidden="1"/>
    </xf>
    <xf numFmtId="3" fontId="1" fillId="4" borderId="1" xfId="0" applyNumberFormat="1" applyFont="1" applyFill="1" applyBorder="1" applyAlignment="1" applyProtection="1">
      <alignment horizontal="center"/>
      <protection hidden="1"/>
    </xf>
    <xf numFmtId="3" fontId="0" fillId="2" borderId="0" xfId="0" applyNumberFormat="1" applyFill="1" applyAlignment="1" applyProtection="1">
      <alignment/>
      <protection hidden="1"/>
    </xf>
    <xf numFmtId="10" fontId="0" fillId="2" borderId="0" xfId="0" applyNumberFormat="1" applyFill="1" applyAlignment="1" applyProtection="1">
      <alignment/>
      <protection hidden="1"/>
    </xf>
    <xf numFmtId="3" fontId="0" fillId="2" borderId="0" xfId="0" applyNumberForma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NumberFormat="1" applyFill="1" applyAlignment="1" applyProtection="1">
      <alignment/>
      <protection hidden="1"/>
    </xf>
    <xf numFmtId="4" fontId="0" fillId="2" borderId="0" xfId="0" applyNumberFormat="1" applyFill="1" applyAlignment="1" applyProtection="1">
      <alignment horizontal="center"/>
      <protection hidden="1"/>
    </xf>
    <xf numFmtId="2" fontId="0" fillId="2" borderId="0" xfId="0" applyNumberFormat="1" applyFill="1" applyAlignment="1" applyProtection="1">
      <alignment horizontal="left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3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4" fontId="1" fillId="4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4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3" fontId="6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3" fontId="8" fillId="2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3" fontId="0" fillId="2" borderId="5" xfId="0" applyNumberFormat="1" applyFill="1" applyBorder="1" applyAlignment="1" applyProtection="1">
      <alignment horizontal="center" vertical="center"/>
      <protection hidden="1"/>
    </xf>
    <xf numFmtId="3" fontId="8" fillId="4" borderId="10" xfId="0" applyNumberFormat="1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2" fontId="0" fillId="2" borderId="1" xfId="0" applyNumberFormat="1" applyFill="1" applyBorder="1" applyAlignment="1" applyProtection="1">
      <alignment horizontal="center" vertical="center"/>
      <protection hidden="1"/>
    </xf>
    <xf numFmtId="2" fontId="0" fillId="2" borderId="0" xfId="0" applyNumberFormat="1" applyFill="1" applyBorder="1" applyAlignment="1" applyProtection="1">
      <alignment horizontal="center" vertical="center"/>
      <protection hidden="1"/>
    </xf>
    <xf numFmtId="2" fontId="1" fillId="2" borderId="0" xfId="0" applyNumberFormat="1" applyFont="1" applyFill="1" applyAlignment="1" applyProtection="1">
      <alignment horizontal="center" vertical="center"/>
      <protection hidden="1"/>
    </xf>
    <xf numFmtId="3" fontId="15" fillId="2" borderId="14" xfId="0" applyNumberFormat="1" applyFont="1" applyFill="1" applyBorder="1" applyAlignment="1" applyProtection="1">
      <alignment horizontal="center" vertical="center"/>
      <protection hidden="1"/>
    </xf>
    <xf numFmtId="10" fontId="1" fillId="2" borderId="1" xfId="0" applyNumberFormat="1" applyFont="1" applyFill="1" applyBorder="1" applyAlignment="1" applyProtection="1">
      <alignment/>
      <protection hidden="1"/>
    </xf>
    <xf numFmtId="10" fontId="15" fillId="2" borderId="1" xfId="0" applyNumberFormat="1" applyFont="1" applyFill="1" applyBorder="1" applyAlignment="1" applyProtection="1">
      <alignment/>
      <protection hidden="1"/>
    </xf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9" fillId="2" borderId="1" xfId="0" applyNumberFormat="1" applyFont="1" applyFill="1" applyBorder="1" applyAlignment="1" applyProtection="1">
      <alignment horizontal="center"/>
      <protection hidden="1"/>
    </xf>
    <xf numFmtId="3" fontId="0" fillId="2" borderId="1" xfId="0" applyNumberForma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10" fontId="1" fillId="2" borderId="0" xfId="0" applyNumberFormat="1" applyFont="1" applyFill="1" applyBorder="1" applyAlignment="1" applyProtection="1">
      <alignment/>
      <protection hidden="1"/>
    </xf>
    <xf numFmtId="3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left" indent="1"/>
      <protection hidden="1"/>
    </xf>
    <xf numFmtId="3" fontId="1" fillId="2" borderId="14" xfId="0" applyNumberFormat="1" applyFont="1" applyFill="1" applyBorder="1" applyAlignment="1" applyProtection="1">
      <alignment horizontal="center" vertical="center"/>
      <protection hidden="1"/>
    </xf>
    <xf numFmtId="178" fontId="0" fillId="2" borderId="0" xfId="0" applyNumberForma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176" fontId="0" fillId="2" borderId="0" xfId="0" applyNumberFormat="1" applyFill="1" applyAlignment="1" applyProtection="1">
      <alignment/>
      <protection hidden="1"/>
    </xf>
    <xf numFmtId="171" fontId="1" fillId="2" borderId="0" xfId="0" applyNumberFormat="1" applyFont="1" applyFill="1" applyBorder="1" applyAlignment="1" applyProtection="1">
      <alignment horizontal="center" vertical="center"/>
      <protection hidden="1"/>
    </xf>
    <xf numFmtId="3" fontId="0" fillId="2" borderId="6" xfId="0" applyNumberFormat="1" applyFill="1" applyBorder="1" applyAlignment="1" applyProtection="1">
      <alignment horizontal="center" vertical="center"/>
      <protection hidden="1"/>
    </xf>
    <xf numFmtId="171" fontId="0" fillId="2" borderId="0" xfId="0" applyNumberFormat="1" applyFill="1" applyBorder="1" applyAlignment="1" applyProtection="1">
      <alignment horizontal="center" vertical="center"/>
      <protection hidden="1"/>
    </xf>
    <xf numFmtId="171" fontId="0" fillId="2" borderId="13" xfId="0" applyNumberForma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3" fontId="0" fillId="2" borderId="0" xfId="0" applyNumberFormat="1" applyFont="1" applyFill="1" applyBorder="1" applyAlignment="1" applyProtection="1">
      <alignment horizontal="center" vertical="center"/>
      <protection hidden="1"/>
    </xf>
    <xf numFmtId="3" fontId="0" fillId="2" borderId="15" xfId="0" applyNumberFormat="1" applyFill="1" applyBorder="1" applyAlignment="1" applyProtection="1">
      <alignment horizontal="center" vertical="center"/>
      <protection hidden="1"/>
    </xf>
    <xf numFmtId="3" fontId="0" fillId="2" borderId="1" xfId="0" applyNumberFormat="1" applyFont="1" applyFill="1" applyBorder="1" applyAlignment="1" applyProtection="1">
      <alignment horizontal="center" vertical="center"/>
      <protection hidden="1"/>
    </xf>
    <xf numFmtId="171" fontId="0" fillId="2" borderId="1" xfId="0" applyNumberFormat="1" applyFill="1" applyBorder="1" applyAlignment="1" applyProtection="1">
      <alignment horizontal="center" vertical="center"/>
      <protection hidden="1"/>
    </xf>
    <xf numFmtId="3" fontId="1" fillId="2" borderId="1" xfId="0" applyNumberFormat="1" applyFont="1" applyFill="1" applyBorder="1" applyAlignment="1" applyProtection="1">
      <alignment horizontal="center"/>
      <protection hidden="1"/>
    </xf>
    <xf numFmtId="3" fontId="1" fillId="8" borderId="1" xfId="0" applyNumberFormat="1" applyFont="1" applyFill="1" applyBorder="1" applyAlignment="1" applyProtection="1">
      <alignment horizontal="center" vertical="center"/>
      <protection hidden="1"/>
    </xf>
    <xf numFmtId="3" fontId="1" fillId="8" borderId="10" xfId="0" applyNumberFormat="1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3" fontId="0" fillId="2" borderId="1" xfId="0" applyNumberForma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4" fontId="1" fillId="2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76" fontId="1" fillId="2" borderId="13" xfId="0" applyNumberFormat="1" applyFont="1" applyFill="1" applyBorder="1" applyAlignment="1" applyProtection="1">
      <alignment horizontal="center" vertical="center"/>
      <protection hidden="1"/>
    </xf>
    <xf numFmtId="3" fontId="0" fillId="2" borderId="13" xfId="0" applyNumberFormat="1" applyFill="1" applyBorder="1" applyAlignment="1" applyProtection="1">
      <alignment horizontal="center" vertical="center"/>
      <protection hidden="1"/>
    </xf>
    <xf numFmtId="3" fontId="1" fillId="4" borderId="1" xfId="0" applyNumberFormat="1" applyFont="1" applyFill="1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3" fontId="0" fillId="4" borderId="1" xfId="0" applyNumberForma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3" fontId="6" fillId="7" borderId="0" xfId="0" applyNumberFormat="1" applyFont="1" applyFill="1" applyAlignment="1" applyProtection="1">
      <alignment horizontal="center" vertical="center"/>
      <protection hidden="1"/>
    </xf>
    <xf numFmtId="3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3" fontId="1" fillId="4" borderId="0" xfId="0" applyNumberFormat="1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3" fontId="4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 textRotation="90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3" fontId="11" fillId="2" borderId="13" xfId="0" applyNumberFormat="1" applyFont="1" applyFill="1" applyBorder="1" applyAlignment="1" applyProtection="1">
      <alignment horizontal="center" vertical="center"/>
      <protection hidden="1"/>
    </xf>
    <xf numFmtId="0" fontId="11" fillId="2" borderId="1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3" fontId="8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3" fontId="8" fillId="4" borderId="13" xfId="0" applyNumberFormat="1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3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3" fontId="1" fillId="2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0" fontId="15" fillId="2" borderId="0" xfId="0" applyNumberFormat="1" applyFont="1" applyFill="1" applyBorder="1" applyAlignment="1" applyProtection="1">
      <alignment/>
      <protection hidden="1"/>
    </xf>
    <xf numFmtId="13" fontId="0" fillId="2" borderId="0" xfId="0" applyNumberFormat="1" applyFill="1" applyAlignment="1" applyProtection="1">
      <alignment/>
      <protection hidden="1"/>
    </xf>
    <xf numFmtId="12" fontId="0" fillId="2" borderId="0" xfId="0" applyNumberFormat="1" applyFill="1" applyAlignment="1" applyProtection="1">
      <alignment/>
      <protection hidden="1"/>
    </xf>
    <xf numFmtId="2" fontId="0" fillId="2" borderId="0" xfId="0" applyNumberFormat="1" applyFill="1" applyAlignment="1" applyProtection="1">
      <alignment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1"/>
  <sheetViews>
    <sheetView workbookViewId="0" topLeftCell="A1">
      <selection activeCell="B2" sqref="B2:D2"/>
    </sheetView>
  </sheetViews>
  <sheetFormatPr defaultColWidth="9.140625" defaultRowHeight="12.75"/>
  <cols>
    <col min="1" max="1" width="1.28515625" style="2" customWidth="1"/>
    <col min="2" max="2" width="4.140625" style="2" customWidth="1"/>
    <col min="3" max="3" width="28.00390625" style="2" customWidth="1"/>
    <col min="4" max="4" width="25.57421875" style="2" customWidth="1"/>
    <col min="5" max="5" width="8.00390625" style="2" customWidth="1"/>
    <col min="6" max="6" width="6.8515625" style="2" customWidth="1"/>
    <col min="7" max="7" width="7.00390625" style="2" customWidth="1"/>
    <col min="8" max="8" width="13.140625" style="2" customWidth="1"/>
    <col min="9" max="10" width="11.8515625" style="2" customWidth="1"/>
    <col min="11" max="11" width="10.421875" style="2" customWidth="1"/>
    <col min="12" max="30" width="9.140625" style="2" customWidth="1"/>
    <col min="31" max="31" width="10.00390625" style="2" bestFit="1" customWidth="1"/>
    <col min="32" max="16384" width="9.140625" style="2" customWidth="1"/>
  </cols>
  <sheetData>
    <row r="1" spans="1:5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" customHeight="1">
      <c r="A2" s="1"/>
      <c r="B2" s="174" t="s">
        <v>13</v>
      </c>
      <c r="C2" s="174"/>
      <c r="D2" s="174"/>
      <c r="E2" s="3" t="s">
        <v>2</v>
      </c>
      <c r="F2" s="3" t="s">
        <v>0</v>
      </c>
      <c r="G2" s="3" t="s">
        <v>1</v>
      </c>
      <c r="H2" s="9" t="s">
        <v>18</v>
      </c>
      <c r="I2" s="9" t="s">
        <v>20</v>
      </c>
      <c r="J2" s="172" t="s">
        <v>21</v>
      </c>
      <c r="K2" s="168" t="s">
        <v>14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4.75" customHeight="1">
      <c r="A3" s="1"/>
      <c r="B3" s="5" t="s">
        <v>17</v>
      </c>
      <c r="C3" s="169" t="s">
        <v>12</v>
      </c>
      <c r="D3" s="169"/>
      <c r="E3" s="3">
        <v>2013</v>
      </c>
      <c r="F3" s="3">
        <v>2013</v>
      </c>
      <c r="G3" s="3">
        <v>2013</v>
      </c>
      <c r="H3" s="10" t="s">
        <v>19</v>
      </c>
      <c r="I3" s="10" t="s">
        <v>22</v>
      </c>
      <c r="J3" s="173"/>
      <c r="K3" s="16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4.75" customHeight="1">
      <c r="A4" s="1"/>
      <c r="B4" s="6">
        <v>1</v>
      </c>
      <c r="C4" s="6" t="s">
        <v>3</v>
      </c>
      <c r="D4" s="6" t="s">
        <v>4</v>
      </c>
      <c r="E4" s="5">
        <f>F4+G4</f>
        <v>613</v>
      </c>
      <c r="F4" s="5">
        <v>287</v>
      </c>
      <c r="G4" s="5">
        <v>326</v>
      </c>
      <c r="H4" s="5">
        <f>'CD'!C$19</f>
        <v>142</v>
      </c>
      <c r="I4" s="5">
        <f>'CS'!C$19</f>
        <v>146</v>
      </c>
      <c r="J4" s="5">
        <f>'M5S'!C$19</f>
        <v>25</v>
      </c>
      <c r="K4" s="8">
        <f>SUM(H4:J4)</f>
        <v>313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4.75" customHeight="1">
      <c r="A5" s="1"/>
      <c r="B5" s="6">
        <v>2</v>
      </c>
      <c r="C5" s="6" t="s">
        <v>3</v>
      </c>
      <c r="D5" s="6" t="s">
        <v>4</v>
      </c>
      <c r="E5" s="5">
        <f aca="true" t="shared" si="0" ref="E5:E14">F5+G5</f>
        <v>539</v>
      </c>
      <c r="F5" s="5">
        <v>266</v>
      </c>
      <c r="G5" s="5">
        <v>273</v>
      </c>
      <c r="H5" s="5">
        <f>'CD'!D$19</f>
        <v>137</v>
      </c>
      <c r="I5" s="5">
        <f>'CS'!D$19</f>
        <v>121</v>
      </c>
      <c r="J5" s="5">
        <f>'M5S'!D$19</f>
        <v>22</v>
      </c>
      <c r="K5" s="8">
        <f aca="true" t="shared" si="1" ref="K5:K14">SUM(H5:J5)</f>
        <v>280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24.75" customHeight="1">
      <c r="A6" s="1"/>
      <c r="B6" s="6">
        <v>3</v>
      </c>
      <c r="C6" s="6" t="s">
        <v>5</v>
      </c>
      <c r="D6" s="6" t="s">
        <v>4</v>
      </c>
      <c r="E6" s="5">
        <f t="shared" si="0"/>
        <v>698</v>
      </c>
      <c r="F6" s="5">
        <v>344</v>
      </c>
      <c r="G6" s="5">
        <v>354</v>
      </c>
      <c r="H6" s="5">
        <f>'CD'!E$19</f>
        <v>181</v>
      </c>
      <c r="I6" s="5">
        <f>'CS'!E$19</f>
        <v>181</v>
      </c>
      <c r="J6" s="5">
        <f>'M5S'!E$19</f>
        <v>19</v>
      </c>
      <c r="K6" s="8">
        <f t="shared" si="1"/>
        <v>381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4.75" customHeight="1">
      <c r="A7" s="1"/>
      <c r="B7" s="6">
        <v>4</v>
      </c>
      <c r="C7" s="6" t="s">
        <v>6</v>
      </c>
      <c r="D7" s="6" t="s">
        <v>4</v>
      </c>
      <c r="E7" s="5">
        <f t="shared" si="0"/>
        <v>918</v>
      </c>
      <c r="F7" s="5">
        <v>453</v>
      </c>
      <c r="G7" s="5">
        <v>465</v>
      </c>
      <c r="H7" s="5">
        <f>'CD'!F$19</f>
        <v>278</v>
      </c>
      <c r="I7" s="5">
        <f>'CS'!F$19</f>
        <v>346</v>
      </c>
      <c r="J7" s="5">
        <f>'M5S'!F$19</f>
        <v>48</v>
      </c>
      <c r="K7" s="8">
        <f t="shared" si="1"/>
        <v>672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4.75" customHeight="1">
      <c r="A8" s="1"/>
      <c r="B8" s="6">
        <v>5</v>
      </c>
      <c r="C8" s="6" t="s">
        <v>6</v>
      </c>
      <c r="D8" s="6" t="s">
        <v>4</v>
      </c>
      <c r="E8" s="5">
        <f t="shared" si="0"/>
        <v>770</v>
      </c>
      <c r="F8" s="5">
        <v>383</v>
      </c>
      <c r="G8" s="5">
        <v>387</v>
      </c>
      <c r="H8" s="5">
        <f>'CD'!G$19</f>
        <v>221</v>
      </c>
      <c r="I8" s="5">
        <f>'CS'!G$19</f>
        <v>321</v>
      </c>
      <c r="J8" s="5">
        <f>'M5S'!G$19</f>
        <v>40</v>
      </c>
      <c r="K8" s="8">
        <f t="shared" si="1"/>
        <v>582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4.75" customHeight="1">
      <c r="A9" s="1"/>
      <c r="B9" s="6">
        <v>6</v>
      </c>
      <c r="C9" s="6" t="s">
        <v>6</v>
      </c>
      <c r="D9" s="6" t="s">
        <v>4</v>
      </c>
      <c r="E9" s="5">
        <f t="shared" si="0"/>
        <v>955</v>
      </c>
      <c r="F9" s="5">
        <v>491</v>
      </c>
      <c r="G9" s="5">
        <v>464</v>
      </c>
      <c r="H9" s="5">
        <f>'CD'!H$19</f>
        <v>357</v>
      </c>
      <c r="I9" s="5">
        <f>'CS'!H$19</f>
        <v>345</v>
      </c>
      <c r="J9" s="5">
        <f>'M5S'!H$19</f>
        <v>32</v>
      </c>
      <c r="K9" s="8">
        <f t="shared" si="1"/>
        <v>734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24.75" customHeight="1">
      <c r="A10" s="1"/>
      <c r="B10" s="6">
        <v>7</v>
      </c>
      <c r="C10" s="6" t="s">
        <v>7</v>
      </c>
      <c r="D10" s="6" t="s">
        <v>8</v>
      </c>
      <c r="E10" s="5">
        <f t="shared" si="0"/>
        <v>875</v>
      </c>
      <c r="F10" s="5">
        <v>446</v>
      </c>
      <c r="G10" s="5">
        <v>429</v>
      </c>
      <c r="H10" s="5">
        <f>'CD'!I$19</f>
        <v>213</v>
      </c>
      <c r="I10" s="5">
        <f>'CS'!I$19</f>
        <v>407</v>
      </c>
      <c r="J10" s="5">
        <f>'M5S'!I$19</f>
        <v>43</v>
      </c>
      <c r="K10" s="8">
        <f t="shared" si="1"/>
        <v>663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24.75" customHeight="1">
      <c r="A11" s="1"/>
      <c r="B11" s="6">
        <v>8</v>
      </c>
      <c r="C11" s="6" t="s">
        <v>7</v>
      </c>
      <c r="D11" s="6" t="s">
        <v>9</v>
      </c>
      <c r="E11" s="5">
        <f t="shared" si="0"/>
        <v>691</v>
      </c>
      <c r="F11" s="5">
        <v>348</v>
      </c>
      <c r="G11" s="5">
        <v>343</v>
      </c>
      <c r="H11" s="5">
        <f>'CD'!J$19</f>
        <v>251</v>
      </c>
      <c r="I11" s="5">
        <f>'CS'!J$19</f>
        <v>275</v>
      </c>
      <c r="J11" s="5">
        <f>'M5S'!J$19</f>
        <v>30</v>
      </c>
      <c r="K11" s="8">
        <f t="shared" si="1"/>
        <v>556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24.75" customHeight="1">
      <c r="A12" s="1"/>
      <c r="B12" s="6">
        <v>9</v>
      </c>
      <c r="C12" s="6" t="s">
        <v>7</v>
      </c>
      <c r="D12" s="6" t="s">
        <v>9</v>
      </c>
      <c r="E12" s="5">
        <f t="shared" si="0"/>
        <v>554</v>
      </c>
      <c r="F12" s="5">
        <v>268</v>
      </c>
      <c r="G12" s="5">
        <v>286</v>
      </c>
      <c r="H12" s="5">
        <f>'CD'!K$19</f>
        <v>235</v>
      </c>
      <c r="I12" s="5">
        <f>'CS'!K$19</f>
        <v>161</v>
      </c>
      <c r="J12" s="5">
        <f>'M5S'!K$19</f>
        <v>20</v>
      </c>
      <c r="K12" s="8">
        <f t="shared" si="1"/>
        <v>416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4.75" customHeight="1">
      <c r="A13" s="1"/>
      <c r="B13" s="6">
        <v>10</v>
      </c>
      <c r="C13" s="6" t="s">
        <v>7</v>
      </c>
      <c r="D13" s="6" t="s">
        <v>10</v>
      </c>
      <c r="E13" s="5">
        <f t="shared" si="0"/>
        <v>318</v>
      </c>
      <c r="F13" s="5">
        <v>150</v>
      </c>
      <c r="G13" s="5">
        <v>168</v>
      </c>
      <c r="H13" s="5">
        <f>'CD'!L$19</f>
        <v>105</v>
      </c>
      <c r="I13" s="5">
        <f>'CS'!L$19</f>
        <v>151</v>
      </c>
      <c r="J13" s="5">
        <f>'M5S'!L$19</f>
        <v>3</v>
      </c>
      <c r="K13" s="8">
        <f t="shared" si="1"/>
        <v>259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4.75" customHeight="1">
      <c r="A14" s="1"/>
      <c r="B14" s="6">
        <v>11</v>
      </c>
      <c r="C14" s="6" t="s">
        <v>7</v>
      </c>
      <c r="D14" s="6" t="s">
        <v>11</v>
      </c>
      <c r="E14" s="5">
        <f t="shared" si="0"/>
        <v>1076</v>
      </c>
      <c r="F14" s="5">
        <v>526</v>
      </c>
      <c r="G14" s="5">
        <v>550</v>
      </c>
      <c r="H14" s="5">
        <f>'CD'!M$19</f>
        <v>305</v>
      </c>
      <c r="I14" s="5">
        <f>'CS'!M$19</f>
        <v>364</v>
      </c>
      <c r="J14" s="5">
        <f>'M5S'!M$19</f>
        <v>79</v>
      </c>
      <c r="K14" s="8">
        <f t="shared" si="1"/>
        <v>748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30" customHeight="1">
      <c r="A15" s="1"/>
      <c r="B15" s="170" t="s">
        <v>213</v>
      </c>
      <c r="C15" s="171"/>
      <c r="D15" s="12">
        <v>-168</v>
      </c>
      <c r="E15" s="11">
        <f aca="true" t="shared" si="2" ref="E15:K15">SUM(E4:E14)</f>
        <v>8007</v>
      </c>
      <c r="F15" s="11">
        <f t="shared" si="2"/>
        <v>3962</v>
      </c>
      <c r="G15" s="52">
        <f t="shared" si="2"/>
        <v>4045</v>
      </c>
      <c r="H15" s="50">
        <f t="shared" si="2"/>
        <v>2425</v>
      </c>
      <c r="I15" s="38">
        <f t="shared" si="2"/>
        <v>2818</v>
      </c>
      <c r="J15" s="51">
        <f t="shared" si="2"/>
        <v>361</v>
      </c>
      <c r="K15" s="4">
        <f t="shared" si="2"/>
        <v>5604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.75">
      <c r="A16" s="1"/>
      <c r="B16" s="1"/>
      <c r="C16" s="1"/>
      <c r="D16" s="1"/>
      <c r="E16" s="1"/>
      <c r="F16" s="1"/>
      <c r="G16" s="1"/>
      <c r="H16" s="53" t="s">
        <v>132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.75">
      <c r="A17" s="1"/>
      <c r="B17" s="167" t="s">
        <v>2</v>
      </c>
      <c r="C17" s="167"/>
      <c r="D17" s="76">
        <f>E15</f>
        <v>8007</v>
      </c>
      <c r="E17" s="167" t="s">
        <v>144</v>
      </c>
      <c r="F17" s="167"/>
      <c r="G17" s="74">
        <v>5785</v>
      </c>
      <c r="H17" s="79">
        <f>ROUND(G17/D17*100,0)+0.25</f>
        <v>72.25</v>
      </c>
      <c r="I17" s="167" t="s">
        <v>23</v>
      </c>
      <c r="J17" s="167"/>
      <c r="K17" s="76">
        <f>K15</f>
        <v>5604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75">
        <f>G17/D17*100</f>
        <v>72.24928187835644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.75">
      <c r="A18" s="1"/>
      <c r="B18" s="167" t="s">
        <v>145</v>
      </c>
      <c r="C18" s="175"/>
      <c r="D18" s="77">
        <v>43</v>
      </c>
      <c r="E18" s="96">
        <f>D18/K17*100</f>
        <v>0.7673090649536046</v>
      </c>
      <c r="F18" s="1" t="s">
        <v>132</v>
      </c>
      <c r="G18" s="167" t="s">
        <v>146</v>
      </c>
      <c r="H18" s="167"/>
      <c r="I18" s="77">
        <v>138</v>
      </c>
      <c r="J18" s="96">
        <f>I18/K$17*100</f>
        <v>2.462526766595289</v>
      </c>
      <c r="K18" s="80" t="s">
        <v>147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78">
        <f>ROUND(AE17,0)+0.25</f>
        <v>72.25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.75">
      <c r="A19" s="1"/>
      <c r="B19" s="1"/>
      <c r="C19" s="1"/>
      <c r="D19" s="1"/>
      <c r="E19" s="1"/>
      <c r="F19" s="1"/>
      <c r="G19" s="1"/>
      <c r="H19" s="1"/>
      <c r="I19" s="1"/>
      <c r="J19" s="7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</sheetData>
  <sheetProtection password="CE60" sheet="1" objects="1" scenarios="1"/>
  <mergeCells count="10">
    <mergeCell ref="G18:H18"/>
    <mergeCell ref="K2:K3"/>
    <mergeCell ref="C3:D3"/>
    <mergeCell ref="B15:C15"/>
    <mergeCell ref="J2:J3"/>
    <mergeCell ref="B17:C17"/>
    <mergeCell ref="E17:F17"/>
    <mergeCell ref="I17:J17"/>
    <mergeCell ref="B2:D2"/>
    <mergeCell ref="B18:C18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119"/>
  <sheetViews>
    <sheetView workbookViewId="0" topLeftCell="A1">
      <selection activeCell="B1" sqref="B1:M2"/>
    </sheetView>
  </sheetViews>
  <sheetFormatPr defaultColWidth="9.140625" defaultRowHeight="12.75"/>
  <cols>
    <col min="1" max="1" width="1.28515625" style="2" customWidth="1"/>
    <col min="2" max="2" width="9.28125" style="2" bestFit="1" customWidth="1"/>
    <col min="3" max="3" width="19.421875" style="2" customWidth="1"/>
    <col min="4" max="4" width="9.28125" style="2" bestFit="1" customWidth="1"/>
    <col min="5" max="5" width="6.421875" style="2" customWidth="1"/>
    <col min="6" max="6" width="11.28125" style="2" bestFit="1" customWidth="1"/>
    <col min="7" max="7" width="1.7109375" style="2" customWidth="1"/>
    <col min="8" max="8" width="5.140625" style="2" customWidth="1"/>
    <col min="9" max="9" width="6.57421875" style="2" customWidth="1"/>
    <col min="10" max="10" width="13.28125" style="2" customWidth="1"/>
    <col min="11" max="11" width="10.421875" style="2" bestFit="1" customWidth="1"/>
    <col min="12" max="12" width="11.8515625" style="2" customWidth="1"/>
    <col min="13" max="13" width="27.57421875" style="2" customWidth="1"/>
    <col min="14" max="16384" width="9.140625" style="2" customWidth="1"/>
  </cols>
  <sheetData>
    <row r="1" spans="1:51" ht="19.5" customHeight="1">
      <c r="A1" s="1"/>
      <c r="B1" s="178" t="s">
        <v>210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9.5" customHeight="1">
      <c r="A2" s="1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>
      <c r="A3" s="1"/>
      <c r="B3" s="216" t="s">
        <v>193</v>
      </c>
      <c r="C3" s="149"/>
      <c r="D3" s="149"/>
      <c r="E3" s="117">
        <v>10</v>
      </c>
      <c r="F3" s="169" t="s">
        <v>132</v>
      </c>
      <c r="G3" s="35"/>
      <c r="H3" s="169" t="s">
        <v>209</v>
      </c>
      <c r="I3" s="169"/>
      <c r="J3" s="169"/>
      <c r="K3" s="169"/>
      <c r="L3" s="169"/>
      <c r="M3" s="16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2.75">
      <c r="A4" s="1"/>
      <c r="B4" s="202" t="s">
        <v>194</v>
      </c>
      <c r="C4" s="162"/>
      <c r="D4" s="162"/>
      <c r="E4" s="35">
        <v>3</v>
      </c>
      <c r="F4" s="169"/>
      <c r="G4" s="35"/>
      <c r="H4" s="169"/>
      <c r="I4" s="169"/>
      <c r="J4" s="169"/>
      <c r="K4" s="169"/>
      <c r="L4" s="169"/>
      <c r="M4" s="16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75">
      <c r="A5" s="1"/>
      <c r="B5" s="202" t="s">
        <v>195</v>
      </c>
      <c r="C5" s="162"/>
      <c r="D5" s="162"/>
      <c r="E5" s="120">
        <v>5604</v>
      </c>
      <c r="F5" s="169"/>
      <c r="G5" s="35"/>
      <c r="H5" s="169"/>
      <c r="I5" s="169"/>
      <c r="J5" s="169"/>
      <c r="K5" s="169"/>
      <c r="L5" s="169"/>
      <c r="M5" s="16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2.75">
      <c r="A6" s="1"/>
      <c r="B6" s="121"/>
      <c r="C6" s="16"/>
      <c r="D6" s="16"/>
      <c r="E6" s="16"/>
      <c r="F6" s="169"/>
      <c r="G6" s="35"/>
      <c r="H6" s="169"/>
      <c r="I6" s="169"/>
      <c r="J6" s="169"/>
      <c r="K6" s="169"/>
      <c r="L6" s="169"/>
      <c r="M6" s="16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2.75">
      <c r="A7" s="1"/>
      <c r="B7" s="5" t="s">
        <v>197</v>
      </c>
      <c r="C7" s="5" t="s">
        <v>196</v>
      </c>
      <c r="D7" s="5" t="s">
        <v>23</v>
      </c>
      <c r="E7" s="5" t="s">
        <v>198</v>
      </c>
      <c r="F7" s="169"/>
      <c r="G7" s="35"/>
      <c r="H7" s="63"/>
      <c r="I7" s="117" t="s">
        <v>143</v>
      </c>
      <c r="J7" s="117" t="s">
        <v>199</v>
      </c>
      <c r="K7" s="149" t="s">
        <v>206</v>
      </c>
      <c r="L7" s="149"/>
      <c r="M7" s="24" t="s">
        <v>207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2.75">
      <c r="A8" s="1"/>
      <c r="B8" s="70" t="str">
        <f>IF(C8&lt;&gt;"","-",0)</f>
        <v>-</v>
      </c>
      <c r="C8" s="3" t="s">
        <v>152</v>
      </c>
      <c r="D8" s="123">
        <v>2818</v>
      </c>
      <c r="E8" s="137">
        <f>ROUND(10/3*2,0)</f>
        <v>7</v>
      </c>
      <c r="F8" s="112">
        <f>IF($E$5=0,0,IF(B8="",0,D8/$E$5))</f>
        <v>0.5028551034975017</v>
      </c>
      <c r="G8" s="119"/>
      <c r="H8" s="29" t="s">
        <v>164</v>
      </c>
      <c r="I8" s="120">
        <f>D8</f>
        <v>2818</v>
      </c>
      <c r="J8" s="35">
        <f>(10/3)*2</f>
        <v>6.666666666666667</v>
      </c>
      <c r="K8" s="162">
        <f>ROUND(J8,0)</f>
        <v>7</v>
      </c>
      <c r="L8" s="162"/>
      <c r="M8" s="25" t="s">
        <v>208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2.75">
      <c r="A9" s="1"/>
      <c r="B9" s="70" t="str">
        <f aca="true" t="shared" si="0" ref="B9:B27">IF(C9&lt;&gt;"","-",0)</f>
        <v>-</v>
      </c>
      <c r="C9" s="3" t="s">
        <v>19</v>
      </c>
      <c r="D9" s="123">
        <v>2425</v>
      </c>
      <c r="E9" s="114">
        <f>M9</f>
        <v>3</v>
      </c>
      <c r="F9" s="112">
        <f>IF($E$5=0,0,IF(B9="",0,D9/$E$5))</f>
        <v>0.4327266238401142</v>
      </c>
      <c r="G9" s="119"/>
      <c r="H9" s="29" t="s">
        <v>163</v>
      </c>
      <c r="I9" s="120">
        <f>D9</f>
        <v>2425</v>
      </c>
      <c r="J9" s="124">
        <f>(I9/1)</f>
        <v>2425</v>
      </c>
      <c r="K9" s="124">
        <f>(I9/2)</f>
        <v>1212.5</v>
      </c>
      <c r="L9" s="124">
        <f>(I9/3)</f>
        <v>808.3333333333334</v>
      </c>
      <c r="M9" s="25">
        <v>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2.75">
      <c r="A10" s="1"/>
      <c r="B10" s="70" t="str">
        <f t="shared" si="0"/>
        <v>-</v>
      </c>
      <c r="C10" s="3" t="s">
        <v>21</v>
      </c>
      <c r="D10" s="123">
        <v>361</v>
      </c>
      <c r="E10" s="114">
        <f>M10</f>
        <v>0</v>
      </c>
      <c r="F10" s="112">
        <f>IF($E$5=0,0,IF(B10="",0,D10/$E$5))</f>
        <v>0.06441827266238401</v>
      </c>
      <c r="G10" s="119"/>
      <c r="H10" s="29" t="s">
        <v>21</v>
      </c>
      <c r="I10" s="120">
        <f>D10</f>
        <v>361</v>
      </c>
      <c r="J10" s="124">
        <f>(I10/1)</f>
        <v>361</v>
      </c>
      <c r="K10" s="124">
        <f>(I10/2)</f>
        <v>180.5</v>
      </c>
      <c r="L10" s="124">
        <f>(I10/3)</f>
        <v>120.33333333333333</v>
      </c>
      <c r="M10" s="25"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2.75">
      <c r="A11" s="1"/>
      <c r="B11" s="70">
        <f t="shared" si="0"/>
        <v>0</v>
      </c>
      <c r="C11" s="122"/>
      <c r="D11" s="123"/>
      <c r="E11" s="114"/>
      <c r="F11" s="112">
        <f aca="true" t="shared" si="1" ref="F11:F27">IF($E$5=0,0,IF(B11="",0,D11/$E$5))</f>
        <v>0</v>
      </c>
      <c r="G11" s="119"/>
      <c r="H11" s="212" t="s">
        <v>190</v>
      </c>
      <c r="I11" s="140"/>
      <c r="J11" s="140"/>
      <c r="K11" s="140"/>
      <c r="L11" s="140"/>
      <c r="M11" s="125">
        <f>SUM(K8,M9,M10)</f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2.75">
      <c r="A12" s="1"/>
      <c r="B12" s="70">
        <f t="shared" si="0"/>
        <v>0</v>
      </c>
      <c r="C12" s="122"/>
      <c r="D12" s="123"/>
      <c r="E12" s="114"/>
      <c r="F12" s="112">
        <f t="shared" si="1"/>
        <v>0</v>
      </c>
      <c r="G12" s="119"/>
      <c r="H12" s="1"/>
      <c r="I12" s="74"/>
      <c r="J12" s="12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>
      <c r="A13" s="1"/>
      <c r="B13" s="70">
        <f t="shared" si="0"/>
        <v>0</v>
      </c>
      <c r="C13" s="122"/>
      <c r="D13" s="123"/>
      <c r="E13" s="114"/>
      <c r="F13" s="112">
        <f t="shared" si="1"/>
        <v>0</v>
      </c>
      <c r="G13" s="119"/>
      <c r="H13" s="169" t="s">
        <v>215</v>
      </c>
      <c r="I13" s="169"/>
      <c r="J13" s="169"/>
      <c r="K13" s="169"/>
      <c r="L13" s="169"/>
      <c r="M13" s="16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2.75">
      <c r="A14" s="1"/>
      <c r="B14" s="70">
        <f t="shared" si="0"/>
        <v>0</v>
      </c>
      <c r="C14" s="122"/>
      <c r="D14" s="123"/>
      <c r="E14" s="114"/>
      <c r="F14" s="112">
        <f t="shared" si="1"/>
        <v>0</v>
      </c>
      <c r="G14" s="119"/>
      <c r="H14" s="202"/>
      <c r="I14" s="200"/>
      <c r="J14" s="200"/>
      <c r="K14" s="200"/>
      <c r="L14" s="200"/>
      <c r="M14" s="22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2.75">
      <c r="A15" s="1"/>
      <c r="B15" s="70">
        <f t="shared" si="0"/>
        <v>0</v>
      </c>
      <c r="C15" s="122"/>
      <c r="D15" s="123"/>
      <c r="E15" s="114"/>
      <c r="F15" s="112">
        <f t="shared" si="1"/>
        <v>0</v>
      </c>
      <c r="G15" s="119"/>
      <c r="H15" s="202"/>
      <c r="I15" s="200"/>
      <c r="J15" s="200"/>
      <c r="K15" s="200"/>
      <c r="L15" s="200"/>
      <c r="M15" s="22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2.75">
      <c r="A16" s="1"/>
      <c r="B16" s="70">
        <f t="shared" si="0"/>
        <v>0</v>
      </c>
      <c r="C16" s="122"/>
      <c r="D16" s="123"/>
      <c r="E16" s="114"/>
      <c r="F16" s="112">
        <f t="shared" si="1"/>
        <v>0</v>
      </c>
      <c r="G16" s="119"/>
      <c r="H16" s="202"/>
      <c r="I16" s="200"/>
      <c r="J16" s="200"/>
      <c r="K16" s="200"/>
      <c r="L16" s="200"/>
      <c r="M16" s="22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2.75">
      <c r="A17" s="1"/>
      <c r="B17" s="70">
        <f t="shared" si="0"/>
        <v>0</v>
      </c>
      <c r="C17" s="122"/>
      <c r="D17" s="123"/>
      <c r="E17" s="114"/>
      <c r="F17" s="112">
        <f t="shared" si="1"/>
        <v>0</v>
      </c>
      <c r="G17" s="119"/>
      <c r="H17" s="202"/>
      <c r="I17" s="200"/>
      <c r="J17" s="200"/>
      <c r="K17" s="200"/>
      <c r="L17" s="200"/>
      <c r="M17" s="22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2.75">
      <c r="A18" s="1"/>
      <c r="B18" s="70">
        <f t="shared" si="0"/>
        <v>0</v>
      </c>
      <c r="C18" s="122"/>
      <c r="D18" s="123"/>
      <c r="E18" s="114"/>
      <c r="F18" s="112">
        <f t="shared" si="1"/>
        <v>0</v>
      </c>
      <c r="G18" s="119"/>
      <c r="H18" s="202"/>
      <c r="I18" s="200"/>
      <c r="J18" s="200"/>
      <c r="K18" s="200"/>
      <c r="L18" s="200"/>
      <c r="M18" s="22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2.75">
      <c r="A19" s="1"/>
      <c r="B19" s="70">
        <f t="shared" si="0"/>
        <v>0</v>
      </c>
      <c r="C19" s="122"/>
      <c r="D19" s="123"/>
      <c r="E19" s="114"/>
      <c r="F19" s="112">
        <f t="shared" si="1"/>
        <v>0</v>
      </c>
      <c r="G19" s="119"/>
      <c r="H19" s="202"/>
      <c r="I19" s="200"/>
      <c r="J19" s="200"/>
      <c r="K19" s="200"/>
      <c r="L19" s="200"/>
      <c r="M19" s="22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2.75">
      <c r="A20" s="1"/>
      <c r="B20" s="70">
        <f t="shared" si="0"/>
        <v>0</v>
      </c>
      <c r="C20" s="122"/>
      <c r="D20" s="123"/>
      <c r="E20" s="114"/>
      <c r="F20" s="112">
        <f t="shared" si="1"/>
        <v>0</v>
      </c>
      <c r="G20" s="119"/>
      <c r="H20" s="202"/>
      <c r="I20" s="200"/>
      <c r="J20" s="200"/>
      <c r="K20" s="200"/>
      <c r="L20" s="200"/>
      <c r="M20" s="22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2.75">
      <c r="A21" s="1"/>
      <c r="B21" s="70">
        <f t="shared" si="0"/>
        <v>0</v>
      </c>
      <c r="C21" s="122"/>
      <c r="D21" s="123"/>
      <c r="E21" s="114"/>
      <c r="F21" s="112">
        <f t="shared" si="1"/>
        <v>0</v>
      </c>
      <c r="G21" s="119"/>
      <c r="H21" s="202"/>
      <c r="I21" s="200"/>
      <c r="J21" s="200"/>
      <c r="K21" s="200"/>
      <c r="L21" s="200"/>
      <c r="M21" s="22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2.75">
      <c r="A22" s="1"/>
      <c r="B22" s="70">
        <f t="shared" si="0"/>
        <v>0</v>
      </c>
      <c r="C22" s="122"/>
      <c r="D22" s="123"/>
      <c r="E22" s="114"/>
      <c r="F22" s="112">
        <f t="shared" si="1"/>
        <v>0</v>
      </c>
      <c r="G22" s="119"/>
      <c r="H22" s="202"/>
      <c r="I22" s="200"/>
      <c r="J22" s="200"/>
      <c r="K22" s="200"/>
      <c r="L22" s="200"/>
      <c r="M22" s="22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2.75">
      <c r="A23" s="1"/>
      <c r="B23" s="70">
        <f t="shared" si="0"/>
        <v>0</v>
      </c>
      <c r="C23" s="122"/>
      <c r="D23" s="123"/>
      <c r="E23" s="114"/>
      <c r="F23" s="112">
        <f t="shared" si="1"/>
        <v>0</v>
      </c>
      <c r="G23" s="119"/>
      <c r="H23" s="202"/>
      <c r="I23" s="200"/>
      <c r="J23" s="200"/>
      <c r="K23" s="200"/>
      <c r="L23" s="200"/>
      <c r="M23" s="22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2.75">
      <c r="A24" s="1"/>
      <c r="B24" s="70">
        <f t="shared" si="0"/>
        <v>0</v>
      </c>
      <c r="C24" s="122"/>
      <c r="D24" s="123"/>
      <c r="E24" s="114"/>
      <c r="F24" s="112">
        <f t="shared" si="1"/>
        <v>0</v>
      </c>
      <c r="G24" s="119"/>
      <c r="H24" s="202"/>
      <c r="I24" s="200"/>
      <c r="J24" s="200"/>
      <c r="K24" s="200"/>
      <c r="L24" s="200"/>
      <c r="M24" s="22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2.75">
      <c r="A25" s="1"/>
      <c r="B25" s="70">
        <f t="shared" si="0"/>
        <v>0</v>
      </c>
      <c r="C25" s="122"/>
      <c r="D25" s="123"/>
      <c r="E25" s="114"/>
      <c r="F25" s="112">
        <f t="shared" si="1"/>
        <v>0</v>
      </c>
      <c r="G25" s="119"/>
      <c r="H25" s="202"/>
      <c r="I25" s="200"/>
      <c r="J25" s="200"/>
      <c r="K25" s="200"/>
      <c r="L25" s="200"/>
      <c r="M25" s="22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2.75">
      <c r="A26" s="1"/>
      <c r="B26" s="70">
        <f t="shared" si="0"/>
        <v>0</v>
      </c>
      <c r="C26" s="122"/>
      <c r="D26" s="123"/>
      <c r="E26" s="114"/>
      <c r="F26" s="112">
        <f t="shared" si="1"/>
        <v>0</v>
      </c>
      <c r="G26" s="119"/>
      <c r="H26" s="202"/>
      <c r="I26" s="200"/>
      <c r="J26" s="200"/>
      <c r="K26" s="200"/>
      <c r="L26" s="200"/>
      <c r="M26" s="22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2.75">
      <c r="A27" s="1"/>
      <c r="B27" s="70">
        <f t="shared" si="0"/>
        <v>0</v>
      </c>
      <c r="C27" s="122"/>
      <c r="D27" s="123"/>
      <c r="E27" s="114"/>
      <c r="F27" s="112">
        <f t="shared" si="1"/>
        <v>0</v>
      </c>
      <c r="G27" s="119"/>
      <c r="H27" s="202"/>
      <c r="I27" s="200"/>
      <c r="J27" s="200"/>
      <c r="K27" s="200"/>
      <c r="L27" s="200"/>
      <c r="M27" s="22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>
      <c r="A28" s="1"/>
      <c r="B28" s="214" t="s">
        <v>192</v>
      </c>
      <c r="C28" s="215"/>
      <c r="D28" s="111">
        <f>SUM(D8:D27)</f>
        <v>5604</v>
      </c>
      <c r="E28" s="115">
        <f>SUM(E8:E27)</f>
        <v>10</v>
      </c>
      <c r="F28" s="113">
        <f>SUM(F8:F27)</f>
        <v>0.9999999999999999</v>
      </c>
      <c r="G28" s="223"/>
      <c r="H28" s="218"/>
      <c r="I28" s="173"/>
      <c r="J28" s="173"/>
      <c r="K28" s="173"/>
      <c r="L28" s="173"/>
      <c r="M28" s="17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</sheetData>
  <sheetProtection password="CE60" sheet="1" objects="1" scenarios="1"/>
  <mergeCells count="26">
    <mergeCell ref="H26:M26"/>
    <mergeCell ref="H27:M27"/>
    <mergeCell ref="H28:M28"/>
    <mergeCell ref="H22:M22"/>
    <mergeCell ref="H23:M23"/>
    <mergeCell ref="H24:M24"/>
    <mergeCell ref="H25:M25"/>
    <mergeCell ref="H18:M18"/>
    <mergeCell ref="H19:M19"/>
    <mergeCell ref="H20:M20"/>
    <mergeCell ref="H21:M21"/>
    <mergeCell ref="H14:M14"/>
    <mergeCell ref="H15:M15"/>
    <mergeCell ref="H16:M16"/>
    <mergeCell ref="H17:M17"/>
    <mergeCell ref="B1:M2"/>
    <mergeCell ref="H13:M13"/>
    <mergeCell ref="K7:L7"/>
    <mergeCell ref="K8:L8"/>
    <mergeCell ref="H11:L11"/>
    <mergeCell ref="H3:M6"/>
    <mergeCell ref="B28:C28"/>
    <mergeCell ref="F3:F7"/>
    <mergeCell ref="B3:D3"/>
    <mergeCell ref="B4:D4"/>
    <mergeCell ref="B5:D5"/>
  </mergeCells>
  <conditionalFormatting sqref="E8:E27">
    <cfRule type="cellIs" priority="1" dxfId="0" operator="notEqual" stopIfTrue="1">
      <formula>0</formula>
    </cfRule>
  </conditionalFormatting>
  <printOptions/>
  <pageMargins left="0.75" right="0.75" top="1" bottom="1" header="0.5" footer="0.5"/>
  <pageSetup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A109"/>
  <sheetViews>
    <sheetView tabSelected="1" workbookViewId="0" topLeftCell="A1">
      <selection activeCell="B2" sqref="B2:N2"/>
    </sheetView>
  </sheetViews>
  <sheetFormatPr defaultColWidth="9.140625" defaultRowHeight="12.75"/>
  <cols>
    <col min="1" max="1" width="1.421875" style="2" customWidth="1"/>
    <col min="2" max="2" width="4.8515625" style="2" customWidth="1"/>
    <col min="3" max="3" width="10.28125" style="2" bestFit="1" customWidth="1"/>
    <col min="4" max="4" width="9.421875" style="2" bestFit="1" customWidth="1"/>
    <col min="5" max="5" width="9.28125" style="2" bestFit="1" customWidth="1"/>
    <col min="6" max="6" width="10.57421875" style="2" bestFit="1" customWidth="1"/>
    <col min="7" max="8" width="9.28125" style="2" bestFit="1" customWidth="1"/>
    <col min="9" max="9" width="2.421875" style="2" customWidth="1"/>
    <col min="10" max="14" width="9.28125" style="2" bestFit="1" customWidth="1"/>
    <col min="15" max="15" width="11.140625" style="2" customWidth="1"/>
    <col min="16" max="16384" width="9.140625" style="2" customWidth="1"/>
  </cols>
  <sheetData>
    <row r="1" spans="1:7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12.75">
      <c r="A2" s="1"/>
      <c r="B2" s="169" t="s">
        <v>189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 t="s">
        <v>190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2.75">
      <c r="A3" s="1"/>
      <c r="B3" s="63" t="s">
        <v>65</v>
      </c>
      <c r="C3" s="64" t="s">
        <v>143</v>
      </c>
      <c r="D3" s="64">
        <v>1</v>
      </c>
      <c r="E3" s="64">
        <v>2</v>
      </c>
      <c r="F3" s="64">
        <v>3</v>
      </c>
      <c r="G3" s="64">
        <v>4</v>
      </c>
      <c r="H3" s="64">
        <v>5</v>
      </c>
      <c r="I3" s="117"/>
      <c r="J3" s="117" t="s">
        <v>184</v>
      </c>
      <c r="K3" s="117" t="s">
        <v>185</v>
      </c>
      <c r="L3" s="117" t="s">
        <v>186</v>
      </c>
      <c r="M3" s="117" t="s">
        <v>187</v>
      </c>
      <c r="N3" s="24" t="s">
        <v>188</v>
      </c>
      <c r="O3" s="16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12.75">
      <c r="A4" s="1"/>
      <c r="B4" s="29" t="s">
        <v>179</v>
      </c>
      <c r="C4" s="120">
        <v>10000</v>
      </c>
      <c r="D4" s="82">
        <f>C4/D3</f>
        <v>10000</v>
      </c>
      <c r="E4" s="82">
        <f>C4/E3</f>
        <v>5000</v>
      </c>
      <c r="F4" s="127">
        <f>C4/F3</f>
        <v>3333.3333333333335</v>
      </c>
      <c r="G4" s="82">
        <f>C4/G3</f>
        <v>2500</v>
      </c>
      <c r="H4" s="120">
        <f>C4/H3</f>
        <v>2000</v>
      </c>
      <c r="I4" s="35"/>
      <c r="J4" s="120">
        <f>D4</f>
        <v>10000</v>
      </c>
      <c r="K4" s="120">
        <f>E4</f>
        <v>5000</v>
      </c>
      <c r="L4" s="120">
        <f>F4</f>
        <v>3333.3333333333335</v>
      </c>
      <c r="M4" s="120">
        <f>G4</f>
        <v>2500</v>
      </c>
      <c r="N4" s="128">
        <f>H4</f>
        <v>2000</v>
      </c>
      <c r="O4" s="148">
        <f>SUM(J8,K7,L6,M5,N5)</f>
        <v>10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2.75">
      <c r="A5" s="1"/>
      <c r="B5" s="29" t="s">
        <v>180</v>
      </c>
      <c r="C5" s="120">
        <v>7800</v>
      </c>
      <c r="D5" s="82">
        <f>C5/$D$3</f>
        <v>7800</v>
      </c>
      <c r="E5" s="82">
        <f>C5/$E$3</f>
        <v>3900</v>
      </c>
      <c r="F5" s="82">
        <f>C5/$F$3</f>
        <v>2600</v>
      </c>
      <c r="G5" s="120">
        <f>C5/$G$3</f>
        <v>1950</v>
      </c>
      <c r="H5" s="120">
        <f>C5/$H$3</f>
        <v>1560</v>
      </c>
      <c r="I5" s="35"/>
      <c r="J5" s="120">
        <f>D5</f>
        <v>7800</v>
      </c>
      <c r="K5" s="120">
        <f>E5</f>
        <v>3900</v>
      </c>
      <c r="L5" s="120">
        <f>F5</f>
        <v>2600</v>
      </c>
      <c r="M5" s="162">
        <v>1</v>
      </c>
      <c r="N5" s="211">
        <v>0</v>
      </c>
      <c r="O5" s="14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2.75">
      <c r="A6" s="1"/>
      <c r="B6" s="29" t="s">
        <v>181</v>
      </c>
      <c r="C6" s="120">
        <v>5800</v>
      </c>
      <c r="D6" s="82">
        <f>C6/$D$3</f>
        <v>5800</v>
      </c>
      <c r="E6" s="82">
        <f>C6/$E$3</f>
        <v>2900</v>
      </c>
      <c r="F6" s="129">
        <f>C6/$F$3</f>
        <v>1933.3333333333333</v>
      </c>
      <c r="G6" s="120">
        <f>C6/$G$3</f>
        <v>1450</v>
      </c>
      <c r="H6" s="120">
        <f>C6/$H$3</f>
        <v>1160</v>
      </c>
      <c r="I6" s="16"/>
      <c r="J6" s="120">
        <f>D6</f>
        <v>5800</v>
      </c>
      <c r="K6" s="120">
        <f>E6</f>
        <v>2900</v>
      </c>
      <c r="L6" s="162">
        <v>2</v>
      </c>
      <c r="M6" s="162"/>
      <c r="N6" s="211"/>
      <c r="O6" s="14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2.75">
      <c r="A7" s="1"/>
      <c r="B7" s="29" t="s">
        <v>182</v>
      </c>
      <c r="C7" s="120">
        <v>3000</v>
      </c>
      <c r="D7" s="82">
        <f>C7/$D$3</f>
        <v>3000</v>
      </c>
      <c r="E7" s="120">
        <f>C7/$E$3</f>
        <v>1500</v>
      </c>
      <c r="F7" s="129">
        <f>C7/$F$3</f>
        <v>1000</v>
      </c>
      <c r="G7" s="120">
        <f>C7/$G$3</f>
        <v>750</v>
      </c>
      <c r="H7" s="120">
        <f>C7/$H$3</f>
        <v>600</v>
      </c>
      <c r="I7" s="16"/>
      <c r="J7" s="120">
        <f>D7</f>
        <v>3000</v>
      </c>
      <c r="K7" s="162">
        <v>3</v>
      </c>
      <c r="L7" s="162"/>
      <c r="M7" s="162"/>
      <c r="N7" s="211"/>
      <c r="O7" s="14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2.75">
      <c r="A8" s="1"/>
      <c r="B8" s="66" t="s">
        <v>183</v>
      </c>
      <c r="C8" s="67">
        <v>1900</v>
      </c>
      <c r="D8" s="67">
        <f>C8/$D$3</f>
        <v>1900</v>
      </c>
      <c r="E8" s="67">
        <f>C8/$E$3</f>
        <v>950</v>
      </c>
      <c r="F8" s="130">
        <f>C8/$F$3</f>
        <v>633.3333333333334</v>
      </c>
      <c r="G8" s="67">
        <f>C8/$G$3</f>
        <v>475</v>
      </c>
      <c r="H8" s="67">
        <f>C8/$H$3</f>
        <v>380</v>
      </c>
      <c r="I8" s="131"/>
      <c r="J8" s="118">
        <v>4</v>
      </c>
      <c r="K8" s="140"/>
      <c r="L8" s="140"/>
      <c r="M8" s="140"/>
      <c r="N8" s="213"/>
      <c r="O8" s="14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12.75">
      <c r="A10" s="1"/>
      <c r="B10" s="169" t="s">
        <v>191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 t="s">
        <v>190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2.75">
      <c r="A11" s="1"/>
      <c r="B11" s="63" t="s">
        <v>65</v>
      </c>
      <c r="C11" s="64" t="s">
        <v>143</v>
      </c>
      <c r="D11" s="64">
        <v>1</v>
      </c>
      <c r="E11" s="64">
        <v>2</v>
      </c>
      <c r="F11" s="64">
        <v>3</v>
      </c>
      <c r="G11" s="64">
        <v>4</v>
      </c>
      <c r="H11" s="64">
        <v>5</v>
      </c>
      <c r="I11" s="117"/>
      <c r="J11" s="132" t="s">
        <v>184</v>
      </c>
      <c r="K11" s="132" t="s">
        <v>185</v>
      </c>
      <c r="L11" s="132" t="s">
        <v>186</v>
      </c>
      <c r="M11" s="132" t="s">
        <v>187</v>
      </c>
      <c r="N11" s="132" t="s">
        <v>188</v>
      </c>
      <c r="O11" s="16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2.75">
      <c r="A12" s="1"/>
      <c r="B12" s="29" t="s">
        <v>179</v>
      </c>
      <c r="C12" s="120">
        <v>1100</v>
      </c>
      <c r="D12" s="82">
        <f>C12/D11</f>
        <v>1100</v>
      </c>
      <c r="E12" s="82">
        <f>C12/E11</f>
        <v>550</v>
      </c>
      <c r="F12" s="127">
        <f>C12/F11</f>
        <v>366.6666666666667</v>
      </c>
      <c r="G12" s="133">
        <f>C12/G11</f>
        <v>275</v>
      </c>
      <c r="H12" s="120">
        <v>0</v>
      </c>
      <c r="I12" s="35"/>
      <c r="J12" s="134">
        <f>D12</f>
        <v>1100</v>
      </c>
      <c r="K12" s="134">
        <f>E12</f>
        <v>550</v>
      </c>
      <c r="L12" s="134">
        <f>F12</f>
        <v>366.6666666666667</v>
      </c>
      <c r="M12" s="134">
        <f>G12</f>
        <v>275</v>
      </c>
      <c r="N12" s="134">
        <f>H12</f>
        <v>0</v>
      </c>
      <c r="O12" s="148">
        <f>SUM(J16,K15,L14,M13,N13)</f>
        <v>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2.75">
      <c r="A13" s="1"/>
      <c r="B13" s="29" t="s">
        <v>180</v>
      </c>
      <c r="C13" s="120">
        <v>850</v>
      </c>
      <c r="D13" s="82">
        <f>C13/$D$3</f>
        <v>850</v>
      </c>
      <c r="E13" s="82">
        <f>C13/$E$3</f>
        <v>425</v>
      </c>
      <c r="F13" s="133">
        <f>C13/$F$3</f>
        <v>283.3333333333333</v>
      </c>
      <c r="G13" s="120">
        <f>C13/$G$3</f>
        <v>212.5</v>
      </c>
      <c r="H13" s="120">
        <v>0</v>
      </c>
      <c r="I13" s="35"/>
      <c r="J13" s="134">
        <f>D13</f>
        <v>850</v>
      </c>
      <c r="K13" s="134">
        <f>E13</f>
        <v>425</v>
      </c>
      <c r="L13" s="134"/>
      <c r="M13" s="217">
        <v>0</v>
      </c>
      <c r="N13" s="217">
        <v>0</v>
      </c>
      <c r="O13" s="14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2.75">
      <c r="A14" s="1"/>
      <c r="B14" s="29" t="s">
        <v>181</v>
      </c>
      <c r="C14" s="120">
        <v>275</v>
      </c>
      <c r="D14" s="133">
        <f>C14/$D$3</f>
        <v>275</v>
      </c>
      <c r="E14" s="133">
        <f>C14/$E$3</f>
        <v>137.5</v>
      </c>
      <c r="F14" s="129">
        <f>C14/$F$3</f>
        <v>91.66666666666667</v>
      </c>
      <c r="G14" s="120">
        <f>C14/$G$3</f>
        <v>68.75</v>
      </c>
      <c r="H14" s="120">
        <v>0</v>
      </c>
      <c r="I14" s="16"/>
      <c r="J14" s="134"/>
      <c r="K14" s="134"/>
      <c r="L14" s="217">
        <v>1</v>
      </c>
      <c r="M14" s="217"/>
      <c r="N14" s="217"/>
      <c r="O14" s="14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12.75">
      <c r="A15" s="1"/>
      <c r="B15" s="29" t="s">
        <v>182</v>
      </c>
      <c r="C15" s="120">
        <v>89</v>
      </c>
      <c r="D15" s="133">
        <f>C15/$D$3</f>
        <v>89</v>
      </c>
      <c r="E15" s="120">
        <f>C15/$E$3</f>
        <v>44.5</v>
      </c>
      <c r="F15" s="129">
        <f>C15/$F$3</f>
        <v>29.666666666666668</v>
      </c>
      <c r="G15" s="120">
        <f>C15/$G$3</f>
        <v>22.25</v>
      </c>
      <c r="H15" s="120">
        <v>0</v>
      </c>
      <c r="I15" s="16"/>
      <c r="J15" s="134"/>
      <c r="K15" s="217">
        <v>2</v>
      </c>
      <c r="L15" s="217"/>
      <c r="M15" s="217"/>
      <c r="N15" s="217"/>
      <c r="O15" s="14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12.75">
      <c r="A16" s="1"/>
      <c r="B16" s="66" t="s">
        <v>183</v>
      </c>
      <c r="C16" s="67">
        <v>0</v>
      </c>
      <c r="D16" s="67">
        <f>C16/$D$3</f>
        <v>0</v>
      </c>
      <c r="E16" s="67">
        <f>C16/$E$3</f>
        <v>0</v>
      </c>
      <c r="F16" s="130">
        <f>C16/$F$3</f>
        <v>0</v>
      </c>
      <c r="G16" s="67">
        <f>C16/$G$3</f>
        <v>0</v>
      </c>
      <c r="H16" s="67">
        <f>C16/$H$3</f>
        <v>0</v>
      </c>
      <c r="I16" s="131"/>
      <c r="J16" s="71">
        <v>2</v>
      </c>
      <c r="K16" s="218"/>
      <c r="L16" s="218"/>
      <c r="M16" s="218"/>
      <c r="N16" s="218"/>
      <c r="O16" s="14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7.5" customHeight="1">
      <c r="A17" s="1"/>
      <c r="B17" s="35"/>
      <c r="C17" s="120"/>
      <c r="D17" s="120"/>
      <c r="E17" s="120"/>
      <c r="F17" s="129"/>
      <c r="G17" s="120"/>
      <c r="H17" s="120"/>
      <c r="I17" s="16"/>
      <c r="J17" s="35"/>
      <c r="K17" s="35"/>
      <c r="L17" s="35"/>
      <c r="M17" s="35"/>
      <c r="N17" s="35"/>
      <c r="O17" s="12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7.5" customHeight="1">
      <c r="A18" s="1"/>
      <c r="B18" s="35"/>
      <c r="C18" s="120"/>
      <c r="D18" s="120"/>
      <c r="E18" s="120"/>
      <c r="F18" s="129"/>
      <c r="G18" s="120"/>
      <c r="H18" s="120"/>
      <c r="I18" s="16"/>
      <c r="J18" s="35"/>
      <c r="K18" s="35"/>
      <c r="L18" s="35"/>
      <c r="M18" s="35"/>
      <c r="N18" s="35"/>
      <c r="O18" s="12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12.75">
      <c r="A19" s="183" t="s">
        <v>202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2.75">
      <c r="A20" s="183" t="s">
        <v>212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9.5" customHeight="1">
      <c r="A22" s="1"/>
      <c r="B22" s="63" t="s">
        <v>200</v>
      </c>
      <c r="C22" s="117" t="s">
        <v>23</v>
      </c>
      <c r="D22" s="117" t="s">
        <v>201</v>
      </c>
      <c r="E22" s="149" t="s">
        <v>203</v>
      </c>
      <c r="F22" s="149"/>
      <c r="G22" s="149"/>
      <c r="H22" s="219"/>
      <c r="I22" s="16"/>
      <c r="J22" s="169" t="s">
        <v>211</v>
      </c>
      <c r="K22" s="169"/>
      <c r="L22" s="169"/>
      <c r="M22" s="169"/>
      <c r="N22" s="169"/>
      <c r="O22" s="16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9.5" customHeight="1">
      <c r="A23" s="1"/>
      <c r="B23" s="66" t="s">
        <v>164</v>
      </c>
      <c r="C23" s="67">
        <v>2818</v>
      </c>
      <c r="D23" s="118">
        <f>(10/3*2)</f>
        <v>6.666666666666667</v>
      </c>
      <c r="E23" s="156">
        <f>ROUND(D23,2)</f>
        <v>6.67</v>
      </c>
      <c r="F23" s="156"/>
      <c r="G23" s="140"/>
      <c r="H23" s="213"/>
      <c r="I23" s="16"/>
      <c r="J23" s="202"/>
      <c r="K23" s="162"/>
      <c r="L23" s="162"/>
      <c r="M23" s="162"/>
      <c r="N23" s="162"/>
      <c r="O23" s="21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2.75">
      <c r="A24" s="1"/>
      <c r="B24" s="35"/>
      <c r="C24" s="74"/>
      <c r="D24" s="1"/>
      <c r="E24" s="76"/>
      <c r="F24" s="76"/>
      <c r="G24" s="53"/>
      <c r="H24" s="53"/>
      <c r="I24" s="1"/>
      <c r="J24" s="202"/>
      <c r="K24" s="162"/>
      <c r="L24" s="162"/>
      <c r="M24" s="162"/>
      <c r="N24" s="162"/>
      <c r="O24" s="21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19.5" customHeight="1">
      <c r="A25" s="1"/>
      <c r="B25" s="169" t="s">
        <v>204</v>
      </c>
      <c r="C25" s="169"/>
      <c r="D25" s="169"/>
      <c r="E25" s="169"/>
      <c r="F25" s="169"/>
      <c r="G25" s="5" t="s">
        <v>117</v>
      </c>
      <c r="H25" s="5" t="s">
        <v>14</v>
      </c>
      <c r="I25" s="1"/>
      <c r="J25" s="202"/>
      <c r="K25" s="162"/>
      <c r="L25" s="162"/>
      <c r="M25" s="162"/>
      <c r="N25" s="162"/>
      <c r="O25" s="21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19.5" customHeight="1">
      <c r="A26" s="1"/>
      <c r="B26" s="5" t="s">
        <v>65</v>
      </c>
      <c r="C26" s="116" t="s">
        <v>143</v>
      </c>
      <c r="D26" s="116">
        <v>1</v>
      </c>
      <c r="E26" s="116">
        <v>2</v>
      </c>
      <c r="F26" s="116">
        <v>3</v>
      </c>
      <c r="G26" s="116" t="s">
        <v>198</v>
      </c>
      <c r="H26" s="220">
        <f>SUM(G27:G29)</f>
        <v>9.67</v>
      </c>
      <c r="I26" s="16"/>
      <c r="J26" s="202"/>
      <c r="K26" s="162"/>
      <c r="L26" s="162"/>
      <c r="M26" s="162"/>
      <c r="N26" s="162"/>
      <c r="O26" s="21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ht="19.5" customHeight="1">
      <c r="A27" s="1"/>
      <c r="B27" s="5" t="s">
        <v>164</v>
      </c>
      <c r="C27" s="135">
        <v>2818</v>
      </c>
      <c r="D27" s="208" t="s">
        <v>205</v>
      </c>
      <c r="E27" s="169"/>
      <c r="F27" s="169"/>
      <c r="G27" s="4">
        <f>E23</f>
        <v>6.67</v>
      </c>
      <c r="H27" s="221"/>
      <c r="I27" s="16"/>
      <c r="J27" s="202"/>
      <c r="K27" s="162"/>
      <c r="L27" s="162"/>
      <c r="M27" s="162"/>
      <c r="N27" s="162"/>
      <c r="O27" s="21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ht="19.5" customHeight="1">
      <c r="A28" s="1"/>
      <c r="B28" s="5" t="s">
        <v>163</v>
      </c>
      <c r="C28" s="135">
        <v>2425</v>
      </c>
      <c r="D28" s="38">
        <f>C28/$D$26</f>
        <v>2425</v>
      </c>
      <c r="E28" s="38">
        <f>C28/$E$26</f>
        <v>1212.5</v>
      </c>
      <c r="F28" s="38">
        <f>C28/$F$26</f>
        <v>808.3333333333334</v>
      </c>
      <c r="G28" s="4">
        <v>3</v>
      </c>
      <c r="H28" s="221"/>
      <c r="I28" s="16"/>
      <c r="J28" s="202"/>
      <c r="K28" s="162"/>
      <c r="L28" s="162"/>
      <c r="M28" s="162"/>
      <c r="N28" s="162"/>
      <c r="O28" s="2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ht="19.5" customHeight="1">
      <c r="A29" s="1"/>
      <c r="B29" s="5" t="s">
        <v>21</v>
      </c>
      <c r="C29" s="116">
        <v>361</v>
      </c>
      <c r="D29" s="135">
        <f>C29/$D$26</f>
        <v>361</v>
      </c>
      <c r="E29" s="135">
        <f>C29/$E$26</f>
        <v>180.5</v>
      </c>
      <c r="F29" s="136">
        <f>C29/$F$26</f>
        <v>120.33333333333333</v>
      </c>
      <c r="G29" s="135">
        <v>0</v>
      </c>
      <c r="H29" s="221"/>
      <c r="I29" s="16"/>
      <c r="J29" s="212"/>
      <c r="K29" s="140"/>
      <c r="L29" s="140"/>
      <c r="M29" s="140"/>
      <c r="N29" s="140"/>
      <c r="O29" s="21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12.75">
      <c r="A30" s="1"/>
      <c r="B30" s="35"/>
      <c r="C30" s="120"/>
      <c r="D30" s="133"/>
      <c r="E30" s="120"/>
      <c r="F30" s="129"/>
      <c r="G30" s="1"/>
      <c r="H30" s="1"/>
      <c r="I30" s="1"/>
      <c r="J30" s="120"/>
      <c r="K30" s="35"/>
      <c r="L30" s="3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12.75">
      <c r="A31" s="1"/>
      <c r="B31" s="35"/>
      <c r="C31" s="120"/>
      <c r="D31" s="120"/>
      <c r="E31" s="120"/>
      <c r="F31" s="129"/>
      <c r="G31" s="1"/>
      <c r="H31" s="1"/>
      <c r="I31" s="1"/>
      <c r="J31" s="35"/>
      <c r="K31" s="35"/>
      <c r="L31" s="3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12.75">
      <c r="A34" s="1"/>
      <c r="B34" s="1"/>
      <c r="C34" s="1"/>
      <c r="D34" s="2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12.75">
      <c r="A35" s="1"/>
      <c r="B35" s="1"/>
      <c r="C35" s="7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12.75">
      <c r="A36" s="1"/>
      <c r="B36" s="1"/>
      <c r="C36" s="1"/>
      <c r="D36" s="75"/>
      <c r="E36" s="225"/>
      <c r="F36" s="22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12.75">
      <c r="A37" s="1"/>
      <c r="B37" s="1"/>
      <c r="C37" s="1"/>
      <c r="D37" s="1"/>
      <c r="E37" s="225"/>
      <c r="F37" s="22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6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</sheetData>
  <sheetProtection password="CE60" sheet="1" objects="1" scenarios="1"/>
  <mergeCells count="29">
    <mergeCell ref="J29:O29"/>
    <mergeCell ref="J25:O25"/>
    <mergeCell ref="J26:O26"/>
    <mergeCell ref="J27:O27"/>
    <mergeCell ref="J28:O28"/>
    <mergeCell ref="D27:F27"/>
    <mergeCell ref="A19:O19"/>
    <mergeCell ref="A20:O20"/>
    <mergeCell ref="E22:H22"/>
    <mergeCell ref="E23:H23"/>
    <mergeCell ref="B25:F25"/>
    <mergeCell ref="H26:H29"/>
    <mergeCell ref="J22:O22"/>
    <mergeCell ref="J23:O23"/>
    <mergeCell ref="J24:O24"/>
    <mergeCell ref="O4:O8"/>
    <mergeCell ref="O2:O3"/>
    <mergeCell ref="B10:N10"/>
    <mergeCell ref="O10:O11"/>
    <mergeCell ref="B2:N2"/>
    <mergeCell ref="K7:K8"/>
    <mergeCell ref="L6:L8"/>
    <mergeCell ref="M5:M8"/>
    <mergeCell ref="N5:N8"/>
    <mergeCell ref="K15:K16"/>
    <mergeCell ref="O12:O16"/>
    <mergeCell ref="M13:M16"/>
    <mergeCell ref="N13:N16"/>
    <mergeCell ref="L14:L1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12"/>
  <sheetViews>
    <sheetView workbookViewId="0" topLeftCell="A1">
      <selection activeCell="A1" sqref="A1:N1"/>
    </sheetView>
  </sheetViews>
  <sheetFormatPr defaultColWidth="9.140625" defaultRowHeight="12.75"/>
  <cols>
    <col min="1" max="1" width="12.00390625" style="2" customWidth="1"/>
    <col min="2" max="16384" width="9.140625" style="2" customWidth="1"/>
  </cols>
  <sheetData>
    <row r="1" spans="1:74" ht="30" customHeight="1">
      <c r="A1" s="178" t="s">
        <v>92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30" customHeight="1">
      <c r="A2" s="178" t="s">
        <v>91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30" customHeight="1">
      <c r="A5" s="181" t="s">
        <v>15</v>
      </c>
      <c r="B5" s="181"/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6">
        <v>8</v>
      </c>
      <c r="K5" s="56">
        <v>9</v>
      </c>
      <c r="L5" s="56">
        <v>10</v>
      </c>
      <c r="M5" s="56">
        <v>11</v>
      </c>
      <c r="N5" s="56" t="s">
        <v>14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30" customHeight="1">
      <c r="A6" s="181" t="s">
        <v>90</v>
      </c>
      <c r="B6" s="181"/>
      <c r="C6" s="47">
        <v>41</v>
      </c>
      <c r="D6" s="47">
        <v>28</v>
      </c>
      <c r="E6" s="47">
        <v>38</v>
      </c>
      <c r="F6" s="47">
        <v>110</v>
      </c>
      <c r="G6" s="47">
        <v>81</v>
      </c>
      <c r="H6" s="47">
        <v>98</v>
      </c>
      <c r="I6" s="47">
        <v>90</v>
      </c>
      <c r="J6" s="47">
        <v>54</v>
      </c>
      <c r="K6" s="47">
        <v>31</v>
      </c>
      <c r="L6" s="47">
        <v>8</v>
      </c>
      <c r="M6" s="47">
        <v>149</v>
      </c>
      <c r="N6" s="48">
        <f>SUM(C6:M6)</f>
        <v>728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30" customHeight="1">
      <c r="A7" s="176" t="s">
        <v>89</v>
      </c>
      <c r="B7" s="176"/>
      <c r="C7" s="47">
        <v>25</v>
      </c>
      <c r="D7" s="47">
        <v>22</v>
      </c>
      <c r="E7" s="47">
        <v>19</v>
      </c>
      <c r="F7" s="47">
        <v>48</v>
      </c>
      <c r="G7" s="47">
        <v>40</v>
      </c>
      <c r="H7" s="47">
        <v>32</v>
      </c>
      <c r="I7" s="47">
        <v>43</v>
      </c>
      <c r="J7" s="47">
        <v>30</v>
      </c>
      <c r="K7" s="47">
        <v>20</v>
      </c>
      <c r="L7" s="47">
        <v>3</v>
      </c>
      <c r="M7" s="47">
        <v>79</v>
      </c>
      <c r="N7" s="48">
        <f>SUM(C7:M7)</f>
        <v>361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30" customHeight="1">
      <c r="A8" s="177" t="s">
        <v>16</v>
      </c>
      <c r="B8" s="177"/>
      <c r="C8" s="57">
        <f>C6-C7</f>
        <v>16</v>
      </c>
      <c r="D8" s="57">
        <f aca="true" t="shared" si="0" ref="D8:M8">D6-D7</f>
        <v>6</v>
      </c>
      <c r="E8" s="57">
        <f t="shared" si="0"/>
        <v>19</v>
      </c>
      <c r="F8" s="57">
        <f t="shared" si="0"/>
        <v>62</v>
      </c>
      <c r="G8" s="57">
        <f t="shared" si="0"/>
        <v>41</v>
      </c>
      <c r="H8" s="57">
        <f t="shared" si="0"/>
        <v>66</v>
      </c>
      <c r="I8" s="57">
        <f t="shared" si="0"/>
        <v>47</v>
      </c>
      <c r="J8" s="57">
        <f t="shared" si="0"/>
        <v>24</v>
      </c>
      <c r="K8" s="57">
        <f t="shared" si="0"/>
        <v>11</v>
      </c>
      <c r="L8" s="57">
        <f t="shared" si="0"/>
        <v>5</v>
      </c>
      <c r="M8" s="57">
        <f t="shared" si="0"/>
        <v>70</v>
      </c>
      <c r="N8" s="58">
        <f>N7-N6</f>
        <v>-367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30" customHeight="1">
      <c r="A12" s="181" t="s">
        <v>15</v>
      </c>
      <c r="B12" s="181"/>
      <c r="C12" s="56">
        <v>1</v>
      </c>
      <c r="D12" s="56">
        <v>2</v>
      </c>
      <c r="E12" s="56">
        <v>3</v>
      </c>
      <c r="F12" s="56">
        <v>4</v>
      </c>
      <c r="G12" s="56">
        <v>5</v>
      </c>
      <c r="H12" s="56">
        <v>6</v>
      </c>
      <c r="I12" s="56">
        <v>7</v>
      </c>
      <c r="J12" s="56">
        <v>8</v>
      </c>
      <c r="K12" s="56">
        <v>9</v>
      </c>
      <c r="L12" s="56">
        <v>10</v>
      </c>
      <c r="M12" s="56">
        <v>11</v>
      </c>
      <c r="N12" s="56" t="s">
        <v>14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30" customHeight="1">
      <c r="A13" s="179" t="s">
        <v>93</v>
      </c>
      <c r="B13" s="180"/>
      <c r="C13" s="47">
        <v>45</v>
      </c>
      <c r="D13" s="47">
        <v>42</v>
      </c>
      <c r="E13" s="47">
        <v>51</v>
      </c>
      <c r="F13" s="47">
        <v>136</v>
      </c>
      <c r="G13" s="47">
        <v>97</v>
      </c>
      <c r="H13" s="47">
        <v>135</v>
      </c>
      <c r="I13" s="47">
        <v>125</v>
      </c>
      <c r="J13" s="47">
        <v>65</v>
      </c>
      <c r="K13" s="47">
        <v>42</v>
      </c>
      <c r="L13" s="47">
        <v>17</v>
      </c>
      <c r="M13" s="47">
        <v>181</v>
      </c>
      <c r="N13" s="48">
        <f>SUM(C13:M13)</f>
        <v>936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30" customHeight="1">
      <c r="A14" s="176" t="s">
        <v>89</v>
      </c>
      <c r="B14" s="176"/>
      <c r="C14" s="47">
        <v>25</v>
      </c>
      <c r="D14" s="47">
        <v>22</v>
      </c>
      <c r="E14" s="47">
        <v>19</v>
      </c>
      <c r="F14" s="47">
        <v>48</v>
      </c>
      <c r="G14" s="47">
        <v>40</v>
      </c>
      <c r="H14" s="47">
        <v>32</v>
      </c>
      <c r="I14" s="47">
        <v>43</v>
      </c>
      <c r="J14" s="47">
        <v>30</v>
      </c>
      <c r="K14" s="47">
        <v>20</v>
      </c>
      <c r="L14" s="47">
        <v>3</v>
      </c>
      <c r="M14" s="47">
        <v>79</v>
      </c>
      <c r="N14" s="48">
        <f>SUM(C14:M14)</f>
        <v>361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30" customHeight="1">
      <c r="A15" s="177" t="s">
        <v>16</v>
      </c>
      <c r="B15" s="177"/>
      <c r="C15" s="57">
        <f aca="true" t="shared" si="1" ref="C15:M15">C13-C14</f>
        <v>20</v>
      </c>
      <c r="D15" s="57">
        <f t="shared" si="1"/>
        <v>20</v>
      </c>
      <c r="E15" s="57">
        <f t="shared" si="1"/>
        <v>32</v>
      </c>
      <c r="F15" s="57">
        <f t="shared" si="1"/>
        <v>88</v>
      </c>
      <c r="G15" s="57">
        <f t="shared" si="1"/>
        <v>57</v>
      </c>
      <c r="H15" s="57">
        <f t="shared" si="1"/>
        <v>103</v>
      </c>
      <c r="I15" s="57">
        <f t="shared" si="1"/>
        <v>82</v>
      </c>
      <c r="J15" s="57">
        <f t="shared" si="1"/>
        <v>35</v>
      </c>
      <c r="K15" s="57">
        <f t="shared" si="1"/>
        <v>22</v>
      </c>
      <c r="L15" s="57">
        <f t="shared" si="1"/>
        <v>14</v>
      </c>
      <c r="M15" s="57">
        <f t="shared" si="1"/>
        <v>102</v>
      </c>
      <c r="N15" s="58">
        <f>N14-N13</f>
        <v>-575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1:7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1:7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1:7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1:7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</row>
    <row r="89" spans="1:7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</row>
    <row r="91" spans="1:7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1:7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</row>
    <row r="98" spans="1:7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</row>
    <row r="99" spans="1:7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1:7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1:7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1:7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</sheetData>
  <sheetProtection password="CE60" sheet="1" objects="1" scenarios="1"/>
  <mergeCells count="10">
    <mergeCell ref="A14:B14"/>
    <mergeCell ref="A15:B15"/>
    <mergeCell ref="A1:N1"/>
    <mergeCell ref="A2:N2"/>
    <mergeCell ref="A13:B13"/>
    <mergeCell ref="A5:B5"/>
    <mergeCell ref="A6:B6"/>
    <mergeCell ref="A8:B8"/>
    <mergeCell ref="A7:B7"/>
    <mergeCell ref="A12:B12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94"/>
  <sheetViews>
    <sheetView workbookViewId="0" topLeftCell="A1">
      <selection activeCell="A1" sqref="A1:F1"/>
    </sheetView>
  </sheetViews>
  <sheetFormatPr defaultColWidth="9.140625" defaultRowHeight="12.75"/>
  <cols>
    <col min="1" max="1" width="4.00390625" style="2" customWidth="1"/>
    <col min="2" max="2" width="26.57421875" style="2" customWidth="1"/>
    <col min="3" max="11" width="6.8515625" style="2" customWidth="1"/>
    <col min="12" max="13" width="7.7109375" style="2" customWidth="1"/>
    <col min="14" max="14" width="5.57421875" style="2" customWidth="1"/>
    <col min="15" max="15" width="12.8515625" style="2" customWidth="1"/>
    <col min="16" max="16" width="6.00390625" style="2" customWidth="1"/>
    <col min="17" max="16384" width="9.140625" style="2" customWidth="1"/>
  </cols>
  <sheetData>
    <row r="1" spans="1:52" ht="19.5" customHeight="1">
      <c r="A1" s="187" t="s">
        <v>42</v>
      </c>
      <c r="B1" s="167"/>
      <c r="C1" s="167"/>
      <c r="D1" s="167"/>
      <c r="E1" s="167"/>
      <c r="F1" s="167"/>
      <c r="G1" s="13" t="s">
        <v>2</v>
      </c>
      <c r="H1" s="46">
        <f>J1+L1</f>
        <v>8007</v>
      </c>
      <c r="I1" s="13" t="s">
        <v>0</v>
      </c>
      <c r="J1" s="14">
        <v>3962</v>
      </c>
      <c r="K1" s="13" t="s">
        <v>1</v>
      </c>
      <c r="L1" s="14">
        <v>4045</v>
      </c>
      <c r="M1" s="183" t="s">
        <v>23</v>
      </c>
      <c r="N1" s="167"/>
      <c r="O1" s="167"/>
      <c r="P1" s="14">
        <v>2425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9.5" customHeight="1">
      <c r="A2" s="15"/>
      <c r="B2" s="187" t="s">
        <v>44</v>
      </c>
      <c r="C2" s="175"/>
      <c r="D2" s="175"/>
      <c r="E2" s="175"/>
      <c r="F2" s="175"/>
      <c r="G2" s="175"/>
      <c r="H2" s="188" t="s">
        <v>43</v>
      </c>
      <c r="I2" s="188"/>
      <c r="J2" s="188"/>
      <c r="K2" s="188"/>
      <c r="L2" s="188"/>
      <c r="M2" s="183" t="s">
        <v>16</v>
      </c>
      <c r="N2" s="167"/>
      <c r="O2" s="167"/>
      <c r="P2" s="49">
        <f>P1-N18</f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4.25">
      <c r="A3" s="16"/>
      <c r="B3" s="35" t="s">
        <v>51</v>
      </c>
      <c r="C3" s="186" t="s">
        <v>86</v>
      </c>
      <c r="D3" s="186"/>
      <c r="E3" s="186"/>
      <c r="F3" s="36">
        <v>-168</v>
      </c>
      <c r="G3" s="16"/>
      <c r="H3" s="189" t="s">
        <v>167</v>
      </c>
      <c r="I3" s="189"/>
      <c r="J3" s="189"/>
      <c r="K3" s="189"/>
      <c r="L3" s="189"/>
      <c r="M3" s="16"/>
      <c r="N3" s="16"/>
      <c r="O3" s="16"/>
      <c r="P3" s="1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7.5" customHeight="1">
      <c r="A4" s="17"/>
      <c r="B4" s="18"/>
      <c r="C4" s="18"/>
      <c r="D4" s="18"/>
      <c r="E4" s="18"/>
      <c r="F4" s="17"/>
      <c r="G4" s="18"/>
      <c r="H4" s="19"/>
      <c r="I4" s="20"/>
      <c r="J4" s="19"/>
      <c r="K4" s="20"/>
      <c r="L4" s="19"/>
      <c r="M4" s="17"/>
      <c r="N4" s="17"/>
      <c r="O4" s="16"/>
      <c r="P4" s="1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9.5" customHeight="1">
      <c r="A5" s="160" t="s">
        <v>24</v>
      </c>
      <c r="B5" s="160"/>
      <c r="C5" s="22" t="s">
        <v>25</v>
      </c>
      <c r="D5" s="22" t="s">
        <v>26</v>
      </c>
      <c r="E5" s="22" t="s">
        <v>27</v>
      </c>
      <c r="F5" s="22" t="s">
        <v>28</v>
      </c>
      <c r="G5" s="22" t="s">
        <v>29</v>
      </c>
      <c r="H5" s="22" t="s">
        <v>30</v>
      </c>
      <c r="I5" s="22" t="s">
        <v>31</v>
      </c>
      <c r="J5" s="22" t="s">
        <v>32</v>
      </c>
      <c r="K5" s="22" t="s">
        <v>33</v>
      </c>
      <c r="L5" s="22" t="s">
        <v>34</v>
      </c>
      <c r="M5" s="22" t="s">
        <v>35</v>
      </c>
      <c r="N5" s="161" t="s">
        <v>36</v>
      </c>
      <c r="O5" s="191"/>
      <c r="P5" s="19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9.5" customHeight="1">
      <c r="A6" s="23">
        <v>1</v>
      </c>
      <c r="B6" s="22" t="s">
        <v>37</v>
      </c>
      <c r="C6" s="23">
        <v>17</v>
      </c>
      <c r="D6" s="23">
        <v>13</v>
      </c>
      <c r="E6" s="23">
        <v>17</v>
      </c>
      <c r="F6" s="23">
        <v>37</v>
      </c>
      <c r="G6" s="23">
        <v>28</v>
      </c>
      <c r="H6" s="23">
        <v>20</v>
      </c>
      <c r="I6" s="23">
        <v>36</v>
      </c>
      <c r="J6" s="23">
        <v>34</v>
      </c>
      <c r="K6" s="23">
        <v>33</v>
      </c>
      <c r="L6" s="23">
        <v>69</v>
      </c>
      <c r="M6" s="23">
        <v>16</v>
      </c>
      <c r="N6" s="37">
        <f>SUM(C6:M6)</f>
        <v>320</v>
      </c>
      <c r="O6" s="44" t="s">
        <v>95</v>
      </c>
      <c r="P6" s="24">
        <v>922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9.5" customHeight="1">
      <c r="A7" s="23">
        <v>2</v>
      </c>
      <c r="B7" s="22" t="s">
        <v>38</v>
      </c>
      <c r="C7" s="23">
        <v>23</v>
      </c>
      <c r="D7" s="23">
        <v>25</v>
      </c>
      <c r="E7" s="23">
        <v>13</v>
      </c>
      <c r="F7" s="23">
        <v>52</v>
      </c>
      <c r="G7" s="23">
        <v>36</v>
      </c>
      <c r="H7" s="23">
        <v>79</v>
      </c>
      <c r="I7" s="23">
        <v>56</v>
      </c>
      <c r="J7" s="23">
        <v>27</v>
      </c>
      <c r="K7" s="23">
        <v>13</v>
      </c>
      <c r="L7" s="23">
        <v>5</v>
      </c>
      <c r="M7" s="23">
        <v>40</v>
      </c>
      <c r="N7" s="37">
        <f aca="true" t="shared" si="0" ref="N7:N15">SUM(C7:M7)</f>
        <v>369</v>
      </c>
      <c r="O7" s="29" t="s">
        <v>96</v>
      </c>
      <c r="P7" s="25">
        <v>486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9.5" customHeight="1">
      <c r="A8" s="23">
        <v>3</v>
      </c>
      <c r="B8" s="22" t="s">
        <v>39</v>
      </c>
      <c r="C8" s="23">
        <v>18</v>
      </c>
      <c r="D8" s="23">
        <v>40</v>
      </c>
      <c r="E8" s="23">
        <v>39</v>
      </c>
      <c r="F8" s="23">
        <v>46</v>
      </c>
      <c r="G8" s="23">
        <v>36</v>
      </c>
      <c r="H8" s="23">
        <v>57</v>
      </c>
      <c r="I8" s="23">
        <v>25</v>
      </c>
      <c r="J8" s="23">
        <v>1</v>
      </c>
      <c r="K8" s="23">
        <v>4</v>
      </c>
      <c r="L8" s="23">
        <v>1</v>
      </c>
      <c r="M8" s="23">
        <v>10</v>
      </c>
      <c r="N8" s="37">
        <f t="shared" si="0"/>
        <v>277</v>
      </c>
      <c r="O8" s="45" t="s">
        <v>97</v>
      </c>
      <c r="P8" s="25">
        <v>433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9.5" customHeight="1">
      <c r="A9" s="23">
        <v>4</v>
      </c>
      <c r="B9" s="34" t="s">
        <v>45</v>
      </c>
      <c r="C9" s="26">
        <v>23</v>
      </c>
      <c r="D9" s="23">
        <v>20</v>
      </c>
      <c r="E9" s="23">
        <v>17</v>
      </c>
      <c r="F9" s="23">
        <v>47</v>
      </c>
      <c r="G9" s="23">
        <v>40</v>
      </c>
      <c r="H9" s="23">
        <v>75</v>
      </c>
      <c r="I9" s="23">
        <v>31</v>
      </c>
      <c r="J9" s="23">
        <v>26</v>
      </c>
      <c r="K9" s="23">
        <v>47</v>
      </c>
      <c r="L9" s="23">
        <v>14</v>
      </c>
      <c r="M9" s="23">
        <v>62</v>
      </c>
      <c r="N9" s="37">
        <f t="shared" si="0"/>
        <v>402</v>
      </c>
      <c r="O9" s="45" t="s">
        <v>98</v>
      </c>
      <c r="P9" s="25">
        <v>402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9.5" customHeight="1">
      <c r="A10" s="23">
        <v>5</v>
      </c>
      <c r="B10" s="34" t="s">
        <v>46</v>
      </c>
      <c r="C10" s="23">
        <v>2</v>
      </c>
      <c r="D10" s="22">
        <v>2</v>
      </c>
      <c r="E10" s="22">
        <v>23</v>
      </c>
      <c r="F10" s="22">
        <v>9</v>
      </c>
      <c r="G10" s="22">
        <v>6</v>
      </c>
      <c r="H10" s="22">
        <v>9</v>
      </c>
      <c r="I10" s="22">
        <v>9</v>
      </c>
      <c r="J10" s="23">
        <v>179</v>
      </c>
      <c r="K10" s="23">
        <v>157</v>
      </c>
      <c r="L10" s="23">
        <v>29</v>
      </c>
      <c r="M10" s="23">
        <v>8</v>
      </c>
      <c r="N10" s="37">
        <f t="shared" si="0"/>
        <v>433</v>
      </c>
      <c r="O10" s="29" t="s">
        <v>99</v>
      </c>
      <c r="P10" s="25">
        <v>369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9.5" customHeight="1">
      <c r="A11" s="23">
        <v>6</v>
      </c>
      <c r="B11" s="27" t="s">
        <v>47</v>
      </c>
      <c r="C11" s="23">
        <v>5</v>
      </c>
      <c r="D11" s="22">
        <v>6</v>
      </c>
      <c r="E11" s="22">
        <v>17</v>
      </c>
      <c r="F11" s="22">
        <v>10</v>
      </c>
      <c r="G11" s="22">
        <v>8</v>
      </c>
      <c r="H11" s="22">
        <v>23</v>
      </c>
      <c r="I11" s="22">
        <v>15</v>
      </c>
      <c r="J11" s="22">
        <v>87</v>
      </c>
      <c r="K11" s="22">
        <v>78</v>
      </c>
      <c r="L11" s="22">
        <v>21</v>
      </c>
      <c r="M11" s="22">
        <v>4</v>
      </c>
      <c r="N11" s="21">
        <f t="shared" si="0"/>
        <v>274</v>
      </c>
      <c r="O11" s="29" t="s">
        <v>102</v>
      </c>
      <c r="P11" s="25">
        <v>320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9.5" customHeight="1">
      <c r="A12" s="23">
        <v>7</v>
      </c>
      <c r="B12" s="22" t="s">
        <v>40</v>
      </c>
      <c r="C12" s="22">
        <v>9</v>
      </c>
      <c r="D12" s="22">
        <v>9</v>
      </c>
      <c r="E12" s="22">
        <v>16</v>
      </c>
      <c r="F12" s="22">
        <v>21</v>
      </c>
      <c r="G12" s="22">
        <v>21</v>
      </c>
      <c r="H12" s="22">
        <v>31</v>
      </c>
      <c r="I12" s="22">
        <v>14</v>
      </c>
      <c r="J12" s="22">
        <v>2</v>
      </c>
      <c r="K12" s="22">
        <v>3</v>
      </c>
      <c r="L12" s="23">
        <v>0</v>
      </c>
      <c r="M12" s="22">
        <v>163</v>
      </c>
      <c r="N12" s="37">
        <f t="shared" si="0"/>
        <v>289</v>
      </c>
      <c r="O12" s="29" t="s">
        <v>100</v>
      </c>
      <c r="P12" s="25">
        <v>289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9.5" customHeight="1">
      <c r="A13" s="23">
        <v>8</v>
      </c>
      <c r="B13" s="34" t="s">
        <v>48</v>
      </c>
      <c r="C13" s="22">
        <v>81</v>
      </c>
      <c r="D13" s="22">
        <v>57</v>
      </c>
      <c r="E13" s="22">
        <v>77</v>
      </c>
      <c r="F13" s="22">
        <v>137</v>
      </c>
      <c r="G13" s="22">
        <v>114</v>
      </c>
      <c r="H13" s="22">
        <v>184</v>
      </c>
      <c r="I13" s="22">
        <v>115</v>
      </c>
      <c r="J13" s="22">
        <v>12</v>
      </c>
      <c r="K13" s="22">
        <v>8</v>
      </c>
      <c r="L13" s="22">
        <v>24</v>
      </c>
      <c r="M13" s="23">
        <v>113</v>
      </c>
      <c r="N13" s="37">
        <f t="shared" si="0"/>
        <v>922</v>
      </c>
      <c r="O13" s="29" t="s">
        <v>101</v>
      </c>
      <c r="P13" s="25">
        <v>277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9.5" customHeight="1">
      <c r="A14" s="23">
        <v>9</v>
      </c>
      <c r="B14" s="27" t="s">
        <v>49</v>
      </c>
      <c r="C14" s="22">
        <v>44</v>
      </c>
      <c r="D14" s="22">
        <v>25</v>
      </c>
      <c r="E14" s="22">
        <v>50</v>
      </c>
      <c r="F14" s="22">
        <v>74</v>
      </c>
      <c r="G14" s="22">
        <v>68</v>
      </c>
      <c r="H14" s="22">
        <v>108</v>
      </c>
      <c r="I14" s="22">
        <v>43</v>
      </c>
      <c r="J14" s="22">
        <v>10</v>
      </c>
      <c r="K14" s="22">
        <v>10</v>
      </c>
      <c r="L14" s="22">
        <v>3</v>
      </c>
      <c r="M14" s="22">
        <v>51</v>
      </c>
      <c r="N14" s="37">
        <f t="shared" si="0"/>
        <v>486</v>
      </c>
      <c r="O14" s="29" t="s">
        <v>103</v>
      </c>
      <c r="P14" s="25">
        <v>274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9.5" customHeight="1">
      <c r="A15" s="23">
        <v>10</v>
      </c>
      <c r="B15" s="22" t="s">
        <v>50</v>
      </c>
      <c r="C15" s="22">
        <v>2</v>
      </c>
      <c r="D15" s="22">
        <v>1</v>
      </c>
      <c r="E15" s="22">
        <v>2</v>
      </c>
      <c r="F15" s="22">
        <v>0</v>
      </c>
      <c r="G15" s="22">
        <v>1</v>
      </c>
      <c r="H15" s="22">
        <v>2</v>
      </c>
      <c r="I15" s="22">
        <v>0</v>
      </c>
      <c r="J15" s="22">
        <v>74</v>
      </c>
      <c r="K15" s="23">
        <v>79</v>
      </c>
      <c r="L15" s="23">
        <v>0</v>
      </c>
      <c r="M15" s="22">
        <v>5</v>
      </c>
      <c r="N15" s="21">
        <f t="shared" si="0"/>
        <v>166</v>
      </c>
      <c r="O15" s="28" t="s">
        <v>104</v>
      </c>
      <c r="P15" s="25">
        <v>166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9.5" customHeight="1">
      <c r="A16" s="160" t="s">
        <v>14</v>
      </c>
      <c r="B16" s="160"/>
      <c r="C16" s="30">
        <f>SUM(C6:C15)</f>
        <v>224</v>
      </c>
      <c r="D16" s="30">
        <f aca="true" t="shared" si="1" ref="D16:M16">SUM(D6:D15)</f>
        <v>198</v>
      </c>
      <c r="E16" s="30">
        <f t="shared" si="1"/>
        <v>271</v>
      </c>
      <c r="F16" s="30">
        <f t="shared" si="1"/>
        <v>433</v>
      </c>
      <c r="G16" s="30">
        <f t="shared" si="1"/>
        <v>358</v>
      </c>
      <c r="H16" s="30">
        <f t="shared" si="1"/>
        <v>588</v>
      </c>
      <c r="I16" s="30">
        <f t="shared" si="1"/>
        <v>344</v>
      </c>
      <c r="J16" s="30">
        <f t="shared" si="1"/>
        <v>452</v>
      </c>
      <c r="K16" s="30">
        <f t="shared" si="1"/>
        <v>432</v>
      </c>
      <c r="L16" s="30">
        <f t="shared" si="1"/>
        <v>166</v>
      </c>
      <c r="M16" s="30">
        <f t="shared" si="1"/>
        <v>472</v>
      </c>
      <c r="N16" s="38">
        <f>SUM(N6:N15)</f>
        <v>3938</v>
      </c>
      <c r="O16" s="31" t="s">
        <v>14</v>
      </c>
      <c r="P16" s="43">
        <f>SUM(P6:P15)</f>
        <v>3938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.75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2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24.75" customHeight="1">
      <c r="A18" s="190">
        <v>1</v>
      </c>
      <c r="B18" s="191" t="s">
        <v>94</v>
      </c>
      <c r="C18" s="42" t="s">
        <v>25</v>
      </c>
      <c r="D18" s="22" t="s">
        <v>26</v>
      </c>
      <c r="E18" s="22" t="s">
        <v>27</v>
      </c>
      <c r="F18" s="22" t="s">
        <v>28</v>
      </c>
      <c r="G18" s="22" t="s">
        <v>29</v>
      </c>
      <c r="H18" s="22" t="s">
        <v>30</v>
      </c>
      <c r="I18" s="22" t="s">
        <v>31</v>
      </c>
      <c r="J18" s="22" t="s">
        <v>32</v>
      </c>
      <c r="K18" s="22" t="s">
        <v>33</v>
      </c>
      <c r="L18" s="22" t="s">
        <v>34</v>
      </c>
      <c r="M18" s="41" t="s">
        <v>35</v>
      </c>
      <c r="N18" s="157">
        <f>SUM(C19:M19)</f>
        <v>2425</v>
      </c>
      <c r="O18" s="158"/>
      <c r="P18" s="15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24.75" customHeight="1">
      <c r="A19" s="191"/>
      <c r="B19" s="191"/>
      <c r="C19" s="6">
        <v>142</v>
      </c>
      <c r="D19" s="6">
        <v>137</v>
      </c>
      <c r="E19" s="6">
        <v>181</v>
      </c>
      <c r="F19" s="6">
        <v>278</v>
      </c>
      <c r="G19" s="6">
        <v>221</v>
      </c>
      <c r="H19" s="6">
        <v>357</v>
      </c>
      <c r="I19" s="6">
        <v>213</v>
      </c>
      <c r="J19" s="6">
        <v>251</v>
      </c>
      <c r="K19" s="6">
        <v>235</v>
      </c>
      <c r="L19" s="6">
        <v>105</v>
      </c>
      <c r="M19" s="6">
        <v>305</v>
      </c>
      <c r="N19" s="159"/>
      <c r="O19" s="158"/>
      <c r="P19" s="15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.75">
      <c r="A20" s="17"/>
      <c r="B20" s="17"/>
      <c r="C20" s="18"/>
      <c r="D20" s="18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.75">
      <c r="A21" s="1"/>
      <c r="B21" s="13" t="s">
        <v>136</v>
      </c>
      <c r="C21" s="182">
        <v>3179</v>
      </c>
      <c r="D21" s="182"/>
      <c r="E21" s="182"/>
      <c r="F21" s="1"/>
      <c r="G21" s="183" t="s">
        <v>137</v>
      </c>
      <c r="H21" s="183"/>
      <c r="I21" s="183"/>
      <c r="J21" s="183"/>
      <c r="K21" s="184">
        <v>2425</v>
      </c>
      <c r="L21" s="184"/>
      <c r="M21" s="184"/>
      <c r="N21" s="184">
        <f>K21-C21</f>
        <v>-754</v>
      </c>
      <c r="O21" s="185"/>
      <c r="P21" s="18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 t="s">
        <v>41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</sheetData>
  <sheetProtection password="CE60" sheet="1" objects="1" scenarios="1"/>
  <mergeCells count="17">
    <mergeCell ref="A18:A19"/>
    <mergeCell ref="B18:B19"/>
    <mergeCell ref="N18:P19"/>
    <mergeCell ref="A5:B5"/>
    <mergeCell ref="N5:P5"/>
    <mergeCell ref="A16:B16"/>
    <mergeCell ref="C3:E3"/>
    <mergeCell ref="A1:F1"/>
    <mergeCell ref="M1:O1"/>
    <mergeCell ref="B2:G2"/>
    <mergeCell ref="H2:L2"/>
    <mergeCell ref="M2:O2"/>
    <mergeCell ref="H3:L3"/>
    <mergeCell ref="C21:E21"/>
    <mergeCell ref="G21:J21"/>
    <mergeCell ref="K21:M21"/>
    <mergeCell ref="N21:P21"/>
  </mergeCells>
  <printOptions/>
  <pageMargins left="0.75" right="0.75" top="1" bottom="1" header="0.5" footer="0.5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94"/>
  <sheetViews>
    <sheetView workbookViewId="0" topLeftCell="A1">
      <selection activeCell="A1" sqref="A1:F1"/>
    </sheetView>
  </sheetViews>
  <sheetFormatPr defaultColWidth="9.140625" defaultRowHeight="12.75"/>
  <cols>
    <col min="1" max="1" width="4.00390625" style="2" customWidth="1"/>
    <col min="2" max="2" width="26.57421875" style="2" customWidth="1"/>
    <col min="3" max="11" width="6.8515625" style="2" customWidth="1"/>
    <col min="12" max="13" width="7.7109375" style="2" customWidth="1"/>
    <col min="14" max="14" width="5.57421875" style="2" customWidth="1"/>
    <col min="15" max="15" width="14.421875" style="2" customWidth="1"/>
    <col min="16" max="16" width="6.00390625" style="2" customWidth="1"/>
    <col min="17" max="16384" width="9.140625" style="2" customWidth="1"/>
  </cols>
  <sheetData>
    <row r="1" spans="1:52" ht="19.5" customHeight="1">
      <c r="A1" s="187" t="s">
        <v>42</v>
      </c>
      <c r="B1" s="167"/>
      <c r="C1" s="167"/>
      <c r="D1" s="167"/>
      <c r="E1" s="167"/>
      <c r="F1" s="167"/>
      <c r="G1" s="13" t="s">
        <v>2</v>
      </c>
      <c r="H1" s="46">
        <f>J1+L1</f>
        <v>8007</v>
      </c>
      <c r="I1" s="13" t="s">
        <v>0</v>
      </c>
      <c r="J1" s="14">
        <v>3962</v>
      </c>
      <c r="K1" s="13" t="s">
        <v>1</v>
      </c>
      <c r="L1" s="14">
        <v>4045</v>
      </c>
      <c r="M1" s="183" t="s">
        <v>23</v>
      </c>
      <c r="N1" s="167"/>
      <c r="O1" s="167"/>
      <c r="P1" s="14">
        <v>2818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9.5" customHeight="1">
      <c r="A2" s="15"/>
      <c r="B2" s="187" t="s">
        <v>53</v>
      </c>
      <c r="C2" s="175"/>
      <c r="D2" s="175"/>
      <c r="E2" s="175"/>
      <c r="F2" s="175"/>
      <c r="G2" s="175"/>
      <c r="H2" s="188" t="s">
        <v>52</v>
      </c>
      <c r="I2" s="188"/>
      <c r="J2" s="188"/>
      <c r="K2" s="188"/>
      <c r="L2" s="188"/>
      <c r="M2" s="183" t="s">
        <v>16</v>
      </c>
      <c r="N2" s="167"/>
      <c r="O2" s="167"/>
      <c r="P2" s="49">
        <f>P1-N18</f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>
      <c r="A3" s="16"/>
      <c r="B3" s="35" t="s">
        <v>51</v>
      </c>
      <c r="C3" s="186" t="s">
        <v>86</v>
      </c>
      <c r="D3" s="186"/>
      <c r="E3" s="186"/>
      <c r="F3" s="36">
        <v>-168</v>
      </c>
      <c r="G3" s="16"/>
      <c r="H3" s="162" t="s">
        <v>178</v>
      </c>
      <c r="I3" s="162"/>
      <c r="J3" s="162"/>
      <c r="K3" s="162"/>
      <c r="L3" s="162"/>
      <c r="M3" s="16"/>
      <c r="N3" s="16"/>
      <c r="O3" s="16"/>
      <c r="P3" s="1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7.5" customHeight="1">
      <c r="A4" s="17"/>
      <c r="B4" s="18"/>
      <c r="C4" s="18"/>
      <c r="D4" s="18"/>
      <c r="E4" s="18"/>
      <c r="F4" s="17"/>
      <c r="G4" s="18"/>
      <c r="H4" s="19"/>
      <c r="I4" s="20"/>
      <c r="J4" s="19"/>
      <c r="K4" s="20"/>
      <c r="L4" s="19"/>
      <c r="M4" s="17"/>
      <c r="N4" s="17"/>
      <c r="O4" s="16"/>
      <c r="P4" s="1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9.5" customHeight="1">
      <c r="A5" s="160" t="s">
        <v>24</v>
      </c>
      <c r="B5" s="160"/>
      <c r="C5" s="22" t="s">
        <v>25</v>
      </c>
      <c r="D5" s="22" t="s">
        <v>26</v>
      </c>
      <c r="E5" s="22" t="s">
        <v>27</v>
      </c>
      <c r="F5" s="22" t="s">
        <v>28</v>
      </c>
      <c r="G5" s="22" t="s">
        <v>29</v>
      </c>
      <c r="H5" s="22" t="s">
        <v>30</v>
      </c>
      <c r="I5" s="22" t="s">
        <v>31</v>
      </c>
      <c r="J5" s="22" t="s">
        <v>32</v>
      </c>
      <c r="K5" s="22" t="s">
        <v>33</v>
      </c>
      <c r="L5" s="22" t="s">
        <v>34</v>
      </c>
      <c r="M5" s="22" t="s">
        <v>35</v>
      </c>
      <c r="N5" s="161" t="s">
        <v>36</v>
      </c>
      <c r="O5" s="191"/>
      <c r="P5" s="19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9.5" customHeight="1">
      <c r="A6" s="23">
        <v>1</v>
      </c>
      <c r="B6" s="22" t="s">
        <v>55</v>
      </c>
      <c r="C6" s="23">
        <v>18</v>
      </c>
      <c r="D6" s="23">
        <v>20</v>
      </c>
      <c r="E6" s="23">
        <v>30</v>
      </c>
      <c r="F6" s="23">
        <v>55</v>
      </c>
      <c r="G6" s="23">
        <v>40</v>
      </c>
      <c r="H6" s="23">
        <v>45</v>
      </c>
      <c r="I6" s="23">
        <v>72</v>
      </c>
      <c r="J6" s="23">
        <v>167</v>
      </c>
      <c r="K6" s="23">
        <v>92</v>
      </c>
      <c r="L6" s="23">
        <v>83</v>
      </c>
      <c r="M6" s="23">
        <v>32</v>
      </c>
      <c r="N6" s="37">
        <f>SUM(C6:M6)</f>
        <v>654</v>
      </c>
      <c r="O6" s="44" t="s">
        <v>76</v>
      </c>
      <c r="P6" s="24">
        <v>883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9.5" customHeight="1">
      <c r="A7" s="23">
        <v>2</v>
      </c>
      <c r="B7" s="34" t="s">
        <v>56</v>
      </c>
      <c r="C7" s="23">
        <v>33</v>
      </c>
      <c r="D7" s="23">
        <v>30</v>
      </c>
      <c r="E7" s="23">
        <v>36</v>
      </c>
      <c r="F7" s="23">
        <v>94</v>
      </c>
      <c r="G7" s="23">
        <v>131</v>
      </c>
      <c r="H7" s="23">
        <v>110</v>
      </c>
      <c r="I7" s="23">
        <v>93</v>
      </c>
      <c r="J7" s="23">
        <v>90</v>
      </c>
      <c r="K7" s="23">
        <v>63</v>
      </c>
      <c r="L7" s="23">
        <v>42</v>
      </c>
      <c r="M7" s="23">
        <v>161</v>
      </c>
      <c r="N7" s="37">
        <f aca="true" t="shared" si="0" ref="N7:N15">SUM(C7:M7)</f>
        <v>883</v>
      </c>
      <c r="O7" s="29" t="s">
        <v>107</v>
      </c>
      <c r="P7" s="25">
        <v>654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9.5" customHeight="1">
      <c r="A8" s="23">
        <v>3</v>
      </c>
      <c r="B8" s="34" t="s">
        <v>57</v>
      </c>
      <c r="C8" s="23">
        <v>31</v>
      </c>
      <c r="D8" s="23">
        <v>32</v>
      </c>
      <c r="E8" s="23">
        <v>30</v>
      </c>
      <c r="F8" s="23">
        <v>74</v>
      </c>
      <c r="G8" s="23">
        <v>64</v>
      </c>
      <c r="H8" s="23">
        <v>71</v>
      </c>
      <c r="I8" s="23">
        <v>31</v>
      </c>
      <c r="J8" s="23">
        <v>50</v>
      </c>
      <c r="K8" s="23">
        <v>39</v>
      </c>
      <c r="L8" s="23">
        <v>17</v>
      </c>
      <c r="M8" s="23">
        <v>34</v>
      </c>
      <c r="N8" s="37">
        <f t="shared" si="0"/>
        <v>473</v>
      </c>
      <c r="O8" s="45" t="s">
        <v>108</v>
      </c>
      <c r="P8" s="25">
        <v>473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9.5" customHeight="1">
      <c r="A9" s="23">
        <v>4</v>
      </c>
      <c r="B9" s="27" t="s">
        <v>58</v>
      </c>
      <c r="C9" s="26">
        <v>50</v>
      </c>
      <c r="D9" s="23">
        <v>20</v>
      </c>
      <c r="E9" s="23">
        <v>20</v>
      </c>
      <c r="F9" s="23">
        <v>61</v>
      </c>
      <c r="G9" s="23">
        <v>69</v>
      </c>
      <c r="H9" s="23">
        <v>71</v>
      </c>
      <c r="I9" s="23">
        <v>56</v>
      </c>
      <c r="J9" s="23">
        <v>8</v>
      </c>
      <c r="K9" s="23">
        <v>2</v>
      </c>
      <c r="L9" s="23">
        <v>8</v>
      </c>
      <c r="M9" s="23">
        <v>24</v>
      </c>
      <c r="N9" s="37">
        <f t="shared" si="0"/>
        <v>389</v>
      </c>
      <c r="O9" s="45" t="s">
        <v>110</v>
      </c>
      <c r="P9" s="25">
        <v>445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9.5" customHeight="1">
      <c r="A10" s="23">
        <v>5</v>
      </c>
      <c r="B10" s="27" t="s">
        <v>59</v>
      </c>
      <c r="C10" s="23">
        <v>6</v>
      </c>
      <c r="D10" s="22">
        <v>0</v>
      </c>
      <c r="E10" s="22">
        <v>1</v>
      </c>
      <c r="F10" s="22">
        <v>19</v>
      </c>
      <c r="G10" s="22">
        <v>2</v>
      </c>
      <c r="H10" s="22">
        <v>11</v>
      </c>
      <c r="I10" s="22">
        <v>21</v>
      </c>
      <c r="J10" s="23">
        <v>1</v>
      </c>
      <c r="K10" s="23">
        <v>0</v>
      </c>
      <c r="L10" s="23">
        <v>2</v>
      </c>
      <c r="M10" s="23">
        <v>131</v>
      </c>
      <c r="N10" s="21">
        <f t="shared" si="0"/>
        <v>194</v>
      </c>
      <c r="O10" s="29" t="s">
        <v>109</v>
      </c>
      <c r="P10" s="25">
        <v>408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9.5" customHeight="1">
      <c r="A11" s="23">
        <v>6</v>
      </c>
      <c r="B11" s="27" t="s">
        <v>60</v>
      </c>
      <c r="C11" s="23">
        <v>11</v>
      </c>
      <c r="D11" s="22">
        <v>22</v>
      </c>
      <c r="E11" s="22">
        <v>45</v>
      </c>
      <c r="F11" s="22">
        <v>65</v>
      </c>
      <c r="G11" s="22">
        <v>43</v>
      </c>
      <c r="H11" s="22">
        <v>54</v>
      </c>
      <c r="I11" s="22">
        <v>76</v>
      </c>
      <c r="J11" s="22">
        <v>7</v>
      </c>
      <c r="K11" s="22">
        <v>6</v>
      </c>
      <c r="L11" s="22">
        <v>3</v>
      </c>
      <c r="M11" s="22">
        <v>63</v>
      </c>
      <c r="N11" s="37">
        <f t="shared" si="0"/>
        <v>395</v>
      </c>
      <c r="O11" s="29" t="s">
        <v>111</v>
      </c>
      <c r="P11" s="25">
        <v>395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9.5" customHeight="1">
      <c r="A12" s="23">
        <v>7</v>
      </c>
      <c r="B12" s="27" t="s">
        <v>62</v>
      </c>
      <c r="C12" s="22">
        <v>26</v>
      </c>
      <c r="D12" s="22">
        <v>19</v>
      </c>
      <c r="E12" s="22">
        <v>19</v>
      </c>
      <c r="F12" s="22">
        <v>40</v>
      </c>
      <c r="G12" s="22">
        <v>33</v>
      </c>
      <c r="H12" s="22">
        <v>36</v>
      </c>
      <c r="I12" s="22">
        <v>35</v>
      </c>
      <c r="J12" s="22">
        <v>3</v>
      </c>
      <c r="K12" s="22">
        <v>6</v>
      </c>
      <c r="L12" s="23">
        <v>8</v>
      </c>
      <c r="M12" s="22">
        <v>14</v>
      </c>
      <c r="N12" s="21">
        <f t="shared" si="0"/>
        <v>239</v>
      </c>
      <c r="O12" s="29" t="s">
        <v>112</v>
      </c>
      <c r="P12" s="25">
        <v>389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9.5" customHeight="1">
      <c r="A13" s="23">
        <v>8</v>
      </c>
      <c r="B13" s="34" t="s">
        <v>61</v>
      </c>
      <c r="C13" s="22">
        <v>0</v>
      </c>
      <c r="D13" s="22">
        <v>11</v>
      </c>
      <c r="E13" s="22">
        <v>16</v>
      </c>
      <c r="F13" s="22">
        <v>55</v>
      </c>
      <c r="G13" s="22">
        <v>26</v>
      </c>
      <c r="H13" s="22">
        <v>54</v>
      </c>
      <c r="I13" s="22">
        <v>186</v>
      </c>
      <c r="J13" s="22">
        <v>17</v>
      </c>
      <c r="K13" s="22">
        <v>14</v>
      </c>
      <c r="L13" s="22">
        <v>48</v>
      </c>
      <c r="M13" s="23">
        <v>18</v>
      </c>
      <c r="N13" s="37">
        <f t="shared" si="0"/>
        <v>445</v>
      </c>
      <c r="O13" s="29" t="s">
        <v>113</v>
      </c>
      <c r="P13" s="25">
        <v>240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9.5" customHeight="1">
      <c r="A14" s="23">
        <v>9</v>
      </c>
      <c r="B14" s="27" t="s">
        <v>105</v>
      </c>
      <c r="C14" s="22">
        <v>13</v>
      </c>
      <c r="D14" s="22">
        <v>16</v>
      </c>
      <c r="E14" s="22">
        <v>17</v>
      </c>
      <c r="F14" s="22">
        <v>47</v>
      </c>
      <c r="G14" s="22">
        <v>92</v>
      </c>
      <c r="H14" s="22">
        <v>71</v>
      </c>
      <c r="I14" s="22">
        <v>61</v>
      </c>
      <c r="J14" s="22">
        <v>13</v>
      </c>
      <c r="K14" s="22">
        <v>4</v>
      </c>
      <c r="L14" s="22">
        <v>16</v>
      </c>
      <c r="M14" s="22">
        <v>58</v>
      </c>
      <c r="N14" s="37">
        <f t="shared" si="0"/>
        <v>408</v>
      </c>
      <c r="O14" s="29" t="s">
        <v>96</v>
      </c>
      <c r="P14" s="25">
        <v>239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9.5" customHeight="1">
      <c r="A15" s="23">
        <v>10</v>
      </c>
      <c r="B15" s="22" t="s">
        <v>63</v>
      </c>
      <c r="C15" s="22">
        <v>3</v>
      </c>
      <c r="D15" s="22">
        <v>11</v>
      </c>
      <c r="E15" s="22">
        <v>13</v>
      </c>
      <c r="F15" s="22">
        <v>14</v>
      </c>
      <c r="G15" s="22">
        <v>16</v>
      </c>
      <c r="H15" s="22">
        <v>13</v>
      </c>
      <c r="I15" s="22">
        <v>29</v>
      </c>
      <c r="J15" s="22">
        <v>66</v>
      </c>
      <c r="K15" s="23">
        <v>47</v>
      </c>
      <c r="L15" s="23">
        <v>17</v>
      </c>
      <c r="M15" s="22">
        <v>11</v>
      </c>
      <c r="N15" s="37">
        <f t="shared" si="0"/>
        <v>240</v>
      </c>
      <c r="O15" s="28" t="s">
        <v>114</v>
      </c>
      <c r="P15" s="25">
        <v>194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9.5" customHeight="1">
      <c r="A16" s="160" t="s">
        <v>14</v>
      </c>
      <c r="B16" s="160"/>
      <c r="C16" s="30">
        <f>SUM(C6:C15)</f>
        <v>191</v>
      </c>
      <c r="D16" s="30">
        <f aca="true" t="shared" si="1" ref="D16:M16">SUM(D6:D15)</f>
        <v>181</v>
      </c>
      <c r="E16" s="30">
        <f t="shared" si="1"/>
        <v>227</v>
      </c>
      <c r="F16" s="30">
        <f t="shared" si="1"/>
        <v>524</v>
      </c>
      <c r="G16" s="30">
        <f t="shared" si="1"/>
        <v>516</v>
      </c>
      <c r="H16" s="30">
        <f t="shared" si="1"/>
        <v>536</v>
      </c>
      <c r="I16" s="30">
        <f t="shared" si="1"/>
        <v>660</v>
      </c>
      <c r="J16" s="30">
        <f t="shared" si="1"/>
        <v>422</v>
      </c>
      <c r="K16" s="30">
        <f t="shared" si="1"/>
        <v>273</v>
      </c>
      <c r="L16" s="30">
        <f t="shared" si="1"/>
        <v>244</v>
      </c>
      <c r="M16" s="30">
        <f t="shared" si="1"/>
        <v>546</v>
      </c>
      <c r="N16" s="38">
        <f>SUM(N6:N15)</f>
        <v>4320</v>
      </c>
      <c r="O16" s="31" t="s">
        <v>14</v>
      </c>
      <c r="P16" s="43">
        <f>SUM(P6:P15)</f>
        <v>4320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.75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2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24.75" customHeight="1">
      <c r="A18" s="190">
        <v>2</v>
      </c>
      <c r="B18" s="191" t="s">
        <v>106</v>
      </c>
      <c r="C18" s="42" t="s">
        <v>25</v>
      </c>
      <c r="D18" s="22" t="s">
        <v>26</v>
      </c>
      <c r="E18" s="22" t="s">
        <v>27</v>
      </c>
      <c r="F18" s="22" t="s">
        <v>28</v>
      </c>
      <c r="G18" s="22" t="s">
        <v>29</v>
      </c>
      <c r="H18" s="22" t="s">
        <v>30</v>
      </c>
      <c r="I18" s="22" t="s">
        <v>31</v>
      </c>
      <c r="J18" s="22" t="s">
        <v>32</v>
      </c>
      <c r="K18" s="22" t="s">
        <v>33</v>
      </c>
      <c r="L18" s="22" t="s">
        <v>34</v>
      </c>
      <c r="M18" s="41" t="s">
        <v>35</v>
      </c>
      <c r="N18" s="157">
        <f>SUM(C19:M19)</f>
        <v>2818</v>
      </c>
      <c r="O18" s="158"/>
      <c r="P18" s="15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24.75" customHeight="1">
      <c r="A19" s="191"/>
      <c r="B19" s="191"/>
      <c r="C19" s="6">
        <v>146</v>
      </c>
      <c r="D19" s="6">
        <v>121</v>
      </c>
      <c r="E19" s="6">
        <v>181</v>
      </c>
      <c r="F19" s="6">
        <v>346</v>
      </c>
      <c r="G19" s="6">
        <v>321</v>
      </c>
      <c r="H19" s="6">
        <v>345</v>
      </c>
      <c r="I19" s="6">
        <v>407</v>
      </c>
      <c r="J19" s="6">
        <v>275</v>
      </c>
      <c r="K19" s="6">
        <v>161</v>
      </c>
      <c r="L19" s="6">
        <v>151</v>
      </c>
      <c r="M19" s="6">
        <v>364</v>
      </c>
      <c r="N19" s="159"/>
      <c r="O19" s="158"/>
      <c r="P19" s="15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.75">
      <c r="A20" s="17"/>
      <c r="B20" s="17"/>
      <c r="C20" s="18"/>
      <c r="D20" s="18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.75">
      <c r="A21" s="1"/>
      <c r="B21" s="13" t="s">
        <v>136</v>
      </c>
      <c r="C21" s="163">
        <v>2229</v>
      </c>
      <c r="D21" s="163"/>
      <c r="E21" s="163"/>
      <c r="F21" s="1"/>
      <c r="G21" s="183" t="s">
        <v>137</v>
      </c>
      <c r="H21" s="183"/>
      <c r="I21" s="183"/>
      <c r="J21" s="183"/>
      <c r="K21" s="182">
        <v>2818</v>
      </c>
      <c r="L21" s="182"/>
      <c r="M21" s="182"/>
      <c r="N21" s="164">
        <f>K21-C21</f>
        <v>589</v>
      </c>
      <c r="O21" s="165"/>
      <c r="P21" s="16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 t="s">
        <v>41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</sheetData>
  <sheetProtection password="CE60" sheet="1" objects="1" scenarios="1"/>
  <mergeCells count="17">
    <mergeCell ref="C21:E21"/>
    <mergeCell ref="G21:J21"/>
    <mergeCell ref="K21:M21"/>
    <mergeCell ref="N21:P21"/>
    <mergeCell ref="A18:A19"/>
    <mergeCell ref="B18:B19"/>
    <mergeCell ref="N18:P19"/>
    <mergeCell ref="C3:E3"/>
    <mergeCell ref="A5:B5"/>
    <mergeCell ref="N5:P5"/>
    <mergeCell ref="A16:B16"/>
    <mergeCell ref="H3:L3"/>
    <mergeCell ref="A1:F1"/>
    <mergeCell ref="M1:O1"/>
    <mergeCell ref="B2:G2"/>
    <mergeCell ref="H2:L2"/>
    <mergeCell ref="M2:O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94"/>
  <sheetViews>
    <sheetView workbookViewId="0" topLeftCell="A1">
      <selection activeCell="A1" sqref="A1:F1"/>
    </sheetView>
  </sheetViews>
  <sheetFormatPr defaultColWidth="9.140625" defaultRowHeight="12.75"/>
  <cols>
    <col min="1" max="1" width="4.00390625" style="2" customWidth="1"/>
    <col min="2" max="2" width="26.57421875" style="2" customWidth="1"/>
    <col min="3" max="11" width="6.8515625" style="2" customWidth="1"/>
    <col min="12" max="13" width="7.7109375" style="2" customWidth="1"/>
    <col min="14" max="14" width="5.57421875" style="2" customWidth="1"/>
    <col min="15" max="15" width="12.8515625" style="2" customWidth="1"/>
    <col min="16" max="16" width="6.00390625" style="2" customWidth="1"/>
    <col min="17" max="16384" width="9.140625" style="2" customWidth="1"/>
  </cols>
  <sheetData>
    <row r="1" spans="1:52" ht="19.5" customHeight="1">
      <c r="A1" s="187" t="s">
        <v>42</v>
      </c>
      <c r="B1" s="167"/>
      <c r="C1" s="167"/>
      <c r="D1" s="167"/>
      <c r="E1" s="167"/>
      <c r="F1" s="167"/>
      <c r="G1" s="13" t="s">
        <v>2</v>
      </c>
      <c r="H1" s="46">
        <f>J1+L1</f>
        <v>8007</v>
      </c>
      <c r="I1" s="13" t="s">
        <v>0</v>
      </c>
      <c r="J1" s="14">
        <v>3962</v>
      </c>
      <c r="K1" s="13" t="s">
        <v>1</v>
      </c>
      <c r="L1" s="14">
        <v>4045</v>
      </c>
      <c r="M1" s="183" t="s">
        <v>23</v>
      </c>
      <c r="N1" s="167"/>
      <c r="O1" s="167"/>
      <c r="P1" s="14">
        <v>361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9.5" customHeight="1">
      <c r="A2" s="15"/>
      <c r="B2" s="187" t="s">
        <v>87</v>
      </c>
      <c r="C2" s="175"/>
      <c r="D2" s="175"/>
      <c r="E2" s="175"/>
      <c r="F2" s="175"/>
      <c r="G2" s="175"/>
      <c r="H2" s="166" t="s">
        <v>54</v>
      </c>
      <c r="I2" s="166"/>
      <c r="J2" s="166"/>
      <c r="K2" s="166"/>
      <c r="L2" s="166"/>
      <c r="M2" s="183" t="s">
        <v>16</v>
      </c>
      <c r="N2" s="167"/>
      <c r="O2" s="167"/>
      <c r="P2" s="40">
        <f>P1-N18</f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4.25">
      <c r="A3" s="16"/>
      <c r="B3" s="35" t="s">
        <v>51</v>
      </c>
      <c r="C3" s="186" t="s">
        <v>86</v>
      </c>
      <c r="D3" s="186"/>
      <c r="E3" s="186"/>
      <c r="F3" s="36">
        <v>-168</v>
      </c>
      <c r="G3" s="16"/>
      <c r="H3" s="144" t="s">
        <v>168</v>
      </c>
      <c r="I3" s="144"/>
      <c r="J3" s="144"/>
      <c r="K3" s="144"/>
      <c r="L3" s="144"/>
      <c r="M3" s="16"/>
      <c r="N3" s="16"/>
      <c r="O3" s="16"/>
      <c r="P3" s="1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7.5" customHeight="1">
      <c r="A4" s="17"/>
      <c r="B4" s="18"/>
      <c r="C4" s="18"/>
      <c r="D4" s="18"/>
      <c r="E4" s="18"/>
      <c r="F4" s="17"/>
      <c r="G4" s="18"/>
      <c r="H4" s="19"/>
      <c r="I4" s="20"/>
      <c r="J4" s="19"/>
      <c r="K4" s="20"/>
      <c r="L4" s="19"/>
      <c r="M4" s="17"/>
      <c r="N4" s="17"/>
      <c r="O4" s="16"/>
      <c r="P4" s="1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9.5" customHeight="1">
      <c r="A5" s="160" t="s">
        <v>24</v>
      </c>
      <c r="B5" s="160"/>
      <c r="C5" s="22" t="s">
        <v>25</v>
      </c>
      <c r="D5" s="22" t="s">
        <v>26</v>
      </c>
      <c r="E5" s="22" t="s">
        <v>27</v>
      </c>
      <c r="F5" s="22" t="s">
        <v>28</v>
      </c>
      <c r="G5" s="22" t="s">
        <v>29</v>
      </c>
      <c r="H5" s="22" t="s">
        <v>30</v>
      </c>
      <c r="I5" s="22" t="s">
        <v>31</v>
      </c>
      <c r="J5" s="22" t="s">
        <v>32</v>
      </c>
      <c r="K5" s="22" t="s">
        <v>33</v>
      </c>
      <c r="L5" s="22" t="s">
        <v>34</v>
      </c>
      <c r="M5" s="22" t="s">
        <v>35</v>
      </c>
      <c r="N5" s="161" t="s">
        <v>36</v>
      </c>
      <c r="O5" s="191"/>
      <c r="P5" s="19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9.5" customHeight="1">
      <c r="A6" s="23">
        <v>1</v>
      </c>
      <c r="B6" s="22" t="s">
        <v>66</v>
      </c>
      <c r="C6" s="23">
        <v>0</v>
      </c>
      <c r="D6" s="23">
        <v>0</v>
      </c>
      <c r="E6" s="23">
        <v>2</v>
      </c>
      <c r="F6" s="23">
        <v>9</v>
      </c>
      <c r="G6" s="23">
        <v>1</v>
      </c>
      <c r="H6" s="23">
        <v>3</v>
      </c>
      <c r="I6" s="23">
        <v>4</v>
      </c>
      <c r="J6" s="23">
        <v>0</v>
      </c>
      <c r="K6" s="23">
        <v>0</v>
      </c>
      <c r="L6" s="23">
        <v>0</v>
      </c>
      <c r="M6" s="23">
        <v>31</v>
      </c>
      <c r="N6" s="21">
        <f>SUM(C6:M6)</f>
        <v>50</v>
      </c>
      <c r="O6" s="44" t="s">
        <v>76</v>
      </c>
      <c r="P6" s="24">
        <v>83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9.5" customHeight="1">
      <c r="A7" s="23">
        <v>2</v>
      </c>
      <c r="B7" s="34" t="s">
        <v>67</v>
      </c>
      <c r="C7" s="23">
        <v>3</v>
      </c>
      <c r="D7" s="23">
        <v>9</v>
      </c>
      <c r="E7" s="23">
        <v>0</v>
      </c>
      <c r="F7" s="23">
        <v>11</v>
      </c>
      <c r="G7" s="23">
        <v>14</v>
      </c>
      <c r="H7" s="23">
        <v>11</v>
      </c>
      <c r="I7" s="23">
        <v>13</v>
      </c>
      <c r="J7" s="23">
        <v>10</v>
      </c>
      <c r="K7" s="23">
        <v>5</v>
      </c>
      <c r="L7" s="23">
        <v>0</v>
      </c>
      <c r="M7" s="23">
        <v>7</v>
      </c>
      <c r="N7" s="21">
        <f>SUM(C7:M7)</f>
        <v>83</v>
      </c>
      <c r="O7" s="29" t="s">
        <v>77</v>
      </c>
      <c r="P7" s="25">
        <v>65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9.5" customHeight="1">
      <c r="A8" s="23">
        <v>3</v>
      </c>
      <c r="B8" s="22" t="s">
        <v>68</v>
      </c>
      <c r="C8" s="23">
        <v>2</v>
      </c>
      <c r="D8" s="23">
        <v>5</v>
      </c>
      <c r="E8" s="23">
        <v>1</v>
      </c>
      <c r="F8" s="23">
        <v>5</v>
      </c>
      <c r="G8" s="23">
        <v>7</v>
      </c>
      <c r="H8" s="23">
        <v>3</v>
      </c>
      <c r="I8" s="23">
        <v>0</v>
      </c>
      <c r="J8" s="23">
        <v>0</v>
      </c>
      <c r="K8" s="23">
        <v>0</v>
      </c>
      <c r="L8" s="23">
        <v>0</v>
      </c>
      <c r="M8" s="23">
        <v>5</v>
      </c>
      <c r="N8" s="21">
        <f>SUM(C8:M8)</f>
        <v>28</v>
      </c>
      <c r="O8" s="45" t="s">
        <v>78</v>
      </c>
      <c r="P8" s="25">
        <v>50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9.5" customHeight="1">
      <c r="A9" s="23">
        <v>4</v>
      </c>
      <c r="B9" s="27" t="s">
        <v>69</v>
      </c>
      <c r="C9" s="26">
        <v>0</v>
      </c>
      <c r="D9" s="23">
        <v>1</v>
      </c>
      <c r="E9" s="23">
        <v>1</v>
      </c>
      <c r="F9" s="23">
        <v>0</v>
      </c>
      <c r="G9" s="23">
        <v>1</v>
      </c>
      <c r="H9" s="23">
        <v>0</v>
      </c>
      <c r="I9" s="23">
        <v>0</v>
      </c>
      <c r="J9" s="23">
        <v>7</v>
      </c>
      <c r="K9" s="23">
        <v>12</v>
      </c>
      <c r="L9" s="23">
        <v>0</v>
      </c>
      <c r="M9" s="23">
        <v>3</v>
      </c>
      <c r="N9" s="21">
        <f aca="true" t="shared" si="0" ref="N9:N15">SUM(C9:M9)</f>
        <v>25</v>
      </c>
      <c r="O9" s="29" t="s">
        <v>79</v>
      </c>
      <c r="P9" s="25">
        <v>50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9.5" customHeight="1">
      <c r="A10" s="23">
        <v>5</v>
      </c>
      <c r="B10" s="34" t="s">
        <v>70</v>
      </c>
      <c r="C10" s="23">
        <v>4</v>
      </c>
      <c r="D10" s="22">
        <v>2</v>
      </c>
      <c r="E10" s="22">
        <v>1</v>
      </c>
      <c r="F10" s="22">
        <v>5</v>
      </c>
      <c r="G10" s="22">
        <v>0</v>
      </c>
      <c r="H10" s="22">
        <v>1</v>
      </c>
      <c r="I10" s="22">
        <v>2</v>
      </c>
      <c r="J10" s="23">
        <v>0</v>
      </c>
      <c r="K10" s="23">
        <v>3</v>
      </c>
      <c r="L10" s="23">
        <v>0</v>
      </c>
      <c r="M10" s="23">
        <v>20</v>
      </c>
      <c r="N10" s="21">
        <f t="shared" si="0"/>
        <v>38</v>
      </c>
      <c r="O10" s="29" t="s">
        <v>80</v>
      </c>
      <c r="P10" s="25">
        <v>47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9.5" customHeight="1">
      <c r="A11" s="23">
        <v>6</v>
      </c>
      <c r="B11" s="34" t="s">
        <v>71</v>
      </c>
      <c r="C11" s="23">
        <v>2</v>
      </c>
      <c r="D11" s="22">
        <v>6</v>
      </c>
      <c r="E11" s="22">
        <v>1</v>
      </c>
      <c r="F11" s="22">
        <v>4</v>
      </c>
      <c r="G11" s="22">
        <v>4</v>
      </c>
      <c r="H11" s="22">
        <v>5</v>
      </c>
      <c r="I11" s="22">
        <v>5</v>
      </c>
      <c r="J11" s="22">
        <v>6</v>
      </c>
      <c r="K11" s="22">
        <v>1</v>
      </c>
      <c r="L11" s="22">
        <v>0</v>
      </c>
      <c r="M11" s="22">
        <v>16</v>
      </c>
      <c r="N11" s="21">
        <f t="shared" si="0"/>
        <v>50</v>
      </c>
      <c r="O11" s="45" t="s">
        <v>81</v>
      </c>
      <c r="P11" s="25">
        <v>38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9.5" customHeight="1">
      <c r="A12" s="23">
        <v>7</v>
      </c>
      <c r="B12" s="22" t="s">
        <v>72</v>
      </c>
      <c r="C12" s="22">
        <v>17</v>
      </c>
      <c r="D12" s="22">
        <v>5</v>
      </c>
      <c r="E12" s="22">
        <v>3</v>
      </c>
      <c r="F12" s="22">
        <v>7</v>
      </c>
      <c r="G12" s="22">
        <v>2</v>
      </c>
      <c r="H12" s="22">
        <v>3</v>
      </c>
      <c r="I12" s="22">
        <v>2</v>
      </c>
      <c r="J12" s="22">
        <v>0</v>
      </c>
      <c r="K12" s="22">
        <v>0</v>
      </c>
      <c r="L12" s="23">
        <v>0</v>
      </c>
      <c r="M12" s="22">
        <v>8</v>
      </c>
      <c r="N12" s="21">
        <f t="shared" si="0"/>
        <v>47</v>
      </c>
      <c r="O12" s="45" t="s">
        <v>82</v>
      </c>
      <c r="P12" s="25">
        <v>30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9.5" customHeight="1">
      <c r="A13" s="23">
        <v>8</v>
      </c>
      <c r="B13" s="34" t="s">
        <v>73</v>
      </c>
      <c r="C13" s="22">
        <v>2</v>
      </c>
      <c r="D13" s="22">
        <v>0</v>
      </c>
      <c r="E13" s="22">
        <v>0</v>
      </c>
      <c r="F13" s="22">
        <v>2</v>
      </c>
      <c r="G13" s="22">
        <v>2</v>
      </c>
      <c r="H13" s="22">
        <v>0</v>
      </c>
      <c r="I13" s="22">
        <v>6</v>
      </c>
      <c r="J13" s="22">
        <v>1</v>
      </c>
      <c r="K13" s="22">
        <v>1</v>
      </c>
      <c r="L13" s="22">
        <v>0</v>
      </c>
      <c r="M13" s="23">
        <v>16</v>
      </c>
      <c r="N13" s="21">
        <f t="shared" si="0"/>
        <v>30</v>
      </c>
      <c r="O13" s="29" t="s">
        <v>83</v>
      </c>
      <c r="P13" s="25">
        <v>28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9.5" customHeight="1">
      <c r="A14" s="23">
        <v>9</v>
      </c>
      <c r="B14" s="27" t="s">
        <v>74</v>
      </c>
      <c r="C14" s="22">
        <v>0</v>
      </c>
      <c r="D14" s="22">
        <v>0</v>
      </c>
      <c r="E14" s="22">
        <v>0</v>
      </c>
      <c r="F14" s="22">
        <v>0</v>
      </c>
      <c r="G14" s="22">
        <v>6</v>
      </c>
      <c r="H14" s="22">
        <v>3</v>
      </c>
      <c r="I14" s="22">
        <v>0</v>
      </c>
      <c r="J14" s="22">
        <v>9</v>
      </c>
      <c r="K14" s="22">
        <v>3</v>
      </c>
      <c r="L14" s="22">
        <v>0</v>
      </c>
      <c r="M14" s="22">
        <v>0</v>
      </c>
      <c r="N14" s="21">
        <f t="shared" si="0"/>
        <v>21</v>
      </c>
      <c r="O14" s="29" t="s">
        <v>84</v>
      </c>
      <c r="P14" s="25">
        <v>25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9.5" customHeight="1">
      <c r="A15" s="23">
        <v>10</v>
      </c>
      <c r="B15" s="22" t="s">
        <v>75</v>
      </c>
      <c r="C15" s="22">
        <v>1</v>
      </c>
      <c r="D15" s="22">
        <v>7</v>
      </c>
      <c r="E15" s="22">
        <v>0</v>
      </c>
      <c r="F15" s="22">
        <v>8</v>
      </c>
      <c r="G15" s="22">
        <v>8</v>
      </c>
      <c r="H15" s="22">
        <v>8</v>
      </c>
      <c r="I15" s="22">
        <v>28</v>
      </c>
      <c r="J15" s="22">
        <v>0</v>
      </c>
      <c r="K15" s="23">
        <v>0</v>
      </c>
      <c r="L15" s="23">
        <v>1</v>
      </c>
      <c r="M15" s="22">
        <v>4</v>
      </c>
      <c r="N15" s="21">
        <f t="shared" si="0"/>
        <v>65</v>
      </c>
      <c r="O15" s="28" t="s">
        <v>85</v>
      </c>
      <c r="P15" s="25">
        <v>21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9.5" customHeight="1">
      <c r="A16" s="160" t="s">
        <v>14</v>
      </c>
      <c r="B16" s="160"/>
      <c r="C16" s="30">
        <f>SUM(C6:C15)</f>
        <v>31</v>
      </c>
      <c r="D16" s="30">
        <f aca="true" t="shared" si="1" ref="D16:M16">SUM(D6:D15)</f>
        <v>35</v>
      </c>
      <c r="E16" s="30">
        <f t="shared" si="1"/>
        <v>9</v>
      </c>
      <c r="F16" s="30">
        <f t="shared" si="1"/>
        <v>51</v>
      </c>
      <c r="G16" s="30">
        <f t="shared" si="1"/>
        <v>45</v>
      </c>
      <c r="H16" s="30">
        <f t="shared" si="1"/>
        <v>37</v>
      </c>
      <c r="I16" s="30">
        <f t="shared" si="1"/>
        <v>60</v>
      </c>
      <c r="J16" s="30">
        <f t="shared" si="1"/>
        <v>33</v>
      </c>
      <c r="K16" s="30">
        <f t="shared" si="1"/>
        <v>25</v>
      </c>
      <c r="L16" s="30">
        <f t="shared" si="1"/>
        <v>1</v>
      </c>
      <c r="M16" s="30">
        <f t="shared" si="1"/>
        <v>110</v>
      </c>
      <c r="N16" s="138">
        <f>SUM(N6:N15)</f>
        <v>437</v>
      </c>
      <c r="O16" s="31" t="s">
        <v>14</v>
      </c>
      <c r="P16" s="139">
        <f>SUM(P6:P15)</f>
        <v>437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.75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2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" customHeight="1">
      <c r="A18" s="190">
        <v>3</v>
      </c>
      <c r="B18" s="191" t="s">
        <v>88</v>
      </c>
      <c r="C18" s="42" t="s">
        <v>25</v>
      </c>
      <c r="D18" s="22" t="s">
        <v>26</v>
      </c>
      <c r="E18" s="22" t="s">
        <v>27</v>
      </c>
      <c r="F18" s="22" t="s">
        <v>28</v>
      </c>
      <c r="G18" s="22" t="s">
        <v>29</v>
      </c>
      <c r="H18" s="22" t="s">
        <v>30</v>
      </c>
      <c r="I18" s="22" t="s">
        <v>31</v>
      </c>
      <c r="J18" s="22" t="s">
        <v>32</v>
      </c>
      <c r="K18" s="22" t="s">
        <v>33</v>
      </c>
      <c r="L18" s="22" t="s">
        <v>34</v>
      </c>
      <c r="M18" s="41" t="s">
        <v>35</v>
      </c>
      <c r="N18" s="145">
        <f>SUM(C19:M19)</f>
        <v>361</v>
      </c>
      <c r="O18" s="191"/>
      <c r="P18" s="19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5" customHeight="1">
      <c r="A19" s="191"/>
      <c r="B19" s="191"/>
      <c r="C19" s="6">
        <v>25</v>
      </c>
      <c r="D19" s="6">
        <v>22</v>
      </c>
      <c r="E19" s="6">
        <v>19</v>
      </c>
      <c r="F19" s="6">
        <v>48</v>
      </c>
      <c r="G19" s="6">
        <v>40</v>
      </c>
      <c r="H19" s="6">
        <v>32</v>
      </c>
      <c r="I19" s="6">
        <v>43</v>
      </c>
      <c r="J19" s="6">
        <v>30</v>
      </c>
      <c r="K19" s="6">
        <v>20</v>
      </c>
      <c r="L19" s="6">
        <v>3</v>
      </c>
      <c r="M19" s="6">
        <v>79</v>
      </c>
      <c r="N19" s="146"/>
      <c r="O19" s="191"/>
      <c r="P19" s="19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5" customHeight="1">
      <c r="A20" s="6">
        <v>3</v>
      </c>
      <c r="B20" s="6" t="s">
        <v>214</v>
      </c>
      <c r="C20" s="6">
        <v>31</v>
      </c>
      <c r="D20" s="6">
        <v>35</v>
      </c>
      <c r="E20" s="6">
        <v>9</v>
      </c>
      <c r="F20" s="6">
        <v>51</v>
      </c>
      <c r="G20" s="6">
        <v>45</v>
      </c>
      <c r="H20" s="6">
        <v>37</v>
      </c>
      <c r="I20" s="6">
        <v>60</v>
      </c>
      <c r="J20" s="6">
        <v>33</v>
      </c>
      <c r="K20" s="6">
        <v>25</v>
      </c>
      <c r="L20" s="6">
        <v>1</v>
      </c>
      <c r="M20" s="6">
        <v>110</v>
      </c>
      <c r="N20" s="191">
        <f>SUM(C20:M20)</f>
        <v>437</v>
      </c>
      <c r="O20" s="191"/>
      <c r="P20" s="19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.75">
      <c r="A21" s="5">
        <v>3</v>
      </c>
      <c r="B21" s="5" t="s">
        <v>16</v>
      </c>
      <c r="C21" s="5">
        <f>C19-C20</f>
        <v>-6</v>
      </c>
      <c r="D21" s="5">
        <f aca="true" t="shared" si="2" ref="D21:M21">D19-D20</f>
        <v>-13</v>
      </c>
      <c r="E21" s="5">
        <f t="shared" si="2"/>
        <v>10</v>
      </c>
      <c r="F21" s="5">
        <f t="shared" si="2"/>
        <v>-3</v>
      </c>
      <c r="G21" s="5">
        <f t="shared" si="2"/>
        <v>-5</v>
      </c>
      <c r="H21" s="5">
        <f t="shared" si="2"/>
        <v>-5</v>
      </c>
      <c r="I21" s="5">
        <f t="shared" si="2"/>
        <v>-17</v>
      </c>
      <c r="J21" s="5">
        <f t="shared" si="2"/>
        <v>-3</v>
      </c>
      <c r="K21" s="5">
        <f t="shared" si="2"/>
        <v>-5</v>
      </c>
      <c r="L21" s="5">
        <f t="shared" si="2"/>
        <v>2</v>
      </c>
      <c r="M21" s="5">
        <f t="shared" si="2"/>
        <v>-31</v>
      </c>
      <c r="N21" s="191">
        <f>SUM(C21:M21)</f>
        <v>-76</v>
      </c>
      <c r="O21" s="191"/>
      <c r="P21" s="19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 t="s">
        <v>41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</sheetData>
  <sheetProtection password="CE60" sheet="1" objects="1" scenarios="1"/>
  <mergeCells count="15">
    <mergeCell ref="N20:P20"/>
    <mergeCell ref="N21:P21"/>
    <mergeCell ref="A18:A19"/>
    <mergeCell ref="B18:B19"/>
    <mergeCell ref="N18:P19"/>
    <mergeCell ref="C3:E3"/>
    <mergeCell ref="A5:B5"/>
    <mergeCell ref="N5:P5"/>
    <mergeCell ref="A16:B16"/>
    <mergeCell ref="H3:L3"/>
    <mergeCell ref="A1:F1"/>
    <mergeCell ref="M1:O1"/>
    <mergeCell ref="B2:G2"/>
    <mergeCell ref="H2:L2"/>
    <mergeCell ref="M2:O2"/>
  </mergeCells>
  <printOptions/>
  <pageMargins left="0.75" right="0.75" top="1" bottom="1" header="0.5" footer="0.5"/>
  <pageSetup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19"/>
  <sheetViews>
    <sheetView workbookViewId="0" topLeftCell="A1">
      <selection activeCell="A1" sqref="A1:N1"/>
    </sheetView>
  </sheetViews>
  <sheetFormatPr defaultColWidth="9.140625" defaultRowHeight="12.75"/>
  <cols>
    <col min="1" max="1" width="4.00390625" style="2" customWidth="1"/>
    <col min="2" max="2" width="20.140625" style="2" customWidth="1"/>
    <col min="3" max="16384" width="9.140625" style="2" customWidth="1"/>
  </cols>
  <sheetData>
    <row r="1" spans="1:65" ht="12.75">
      <c r="A1" s="183" t="s">
        <v>128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75">
      <c r="A2" s="169" t="s">
        <v>117</v>
      </c>
      <c r="B2" s="169" t="s">
        <v>65</v>
      </c>
      <c r="C2" s="168" t="s">
        <v>15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 t="s">
        <v>14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2.75">
      <c r="A3" s="169"/>
      <c r="B3" s="169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19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2.75">
      <c r="A4" s="5">
        <v>1</v>
      </c>
      <c r="B4" s="5" t="s">
        <v>115</v>
      </c>
      <c r="C4" s="5">
        <v>142</v>
      </c>
      <c r="D4" s="5">
        <v>137</v>
      </c>
      <c r="E4" s="5">
        <v>181</v>
      </c>
      <c r="F4" s="5">
        <v>278</v>
      </c>
      <c r="G4" s="5">
        <v>221</v>
      </c>
      <c r="H4" s="5">
        <v>357</v>
      </c>
      <c r="I4" s="5">
        <v>213</v>
      </c>
      <c r="J4" s="5">
        <v>251</v>
      </c>
      <c r="K4" s="5">
        <v>235</v>
      </c>
      <c r="L4" s="5">
        <v>105</v>
      </c>
      <c r="M4" s="5">
        <v>305</v>
      </c>
      <c r="N4" s="50">
        <f>SUM(C4:M4)</f>
        <v>2425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2.75">
      <c r="A5" s="54">
        <v>2</v>
      </c>
      <c r="B5" s="59" t="s">
        <v>116</v>
      </c>
      <c r="C5" s="5">
        <v>146</v>
      </c>
      <c r="D5" s="5">
        <v>121</v>
      </c>
      <c r="E5" s="5">
        <v>181</v>
      </c>
      <c r="F5" s="5">
        <v>346</v>
      </c>
      <c r="G5" s="5">
        <v>321</v>
      </c>
      <c r="H5" s="5">
        <v>345</v>
      </c>
      <c r="I5" s="5">
        <v>407</v>
      </c>
      <c r="J5" s="5">
        <v>275</v>
      </c>
      <c r="K5" s="5">
        <v>161</v>
      </c>
      <c r="L5" s="5">
        <v>151</v>
      </c>
      <c r="M5" s="5">
        <v>364</v>
      </c>
      <c r="N5" s="38">
        <f>SUM(C5:M5)</f>
        <v>2818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2.75">
      <c r="A6" s="5">
        <v>3</v>
      </c>
      <c r="B6" s="5" t="s">
        <v>21</v>
      </c>
      <c r="C6" s="5">
        <v>25</v>
      </c>
      <c r="D6" s="5">
        <v>22</v>
      </c>
      <c r="E6" s="5">
        <v>19</v>
      </c>
      <c r="F6" s="5">
        <v>48</v>
      </c>
      <c r="G6" s="5">
        <v>40</v>
      </c>
      <c r="H6" s="5">
        <v>32</v>
      </c>
      <c r="I6" s="5">
        <v>43</v>
      </c>
      <c r="J6" s="5">
        <v>30</v>
      </c>
      <c r="K6" s="5">
        <v>20</v>
      </c>
      <c r="L6" s="5">
        <v>3</v>
      </c>
      <c r="M6" s="5">
        <v>79</v>
      </c>
      <c r="N6" s="60">
        <f>SUM(C6:M6)</f>
        <v>361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2.75">
      <c r="A7" s="168" t="s">
        <v>118</v>
      </c>
      <c r="B7" s="168"/>
      <c r="C7" s="5">
        <f>SUM(C4:C6)</f>
        <v>313</v>
      </c>
      <c r="D7" s="5">
        <f aca="true" t="shared" si="0" ref="D7:N7">SUM(D4:D6)</f>
        <v>280</v>
      </c>
      <c r="E7" s="5">
        <f t="shared" si="0"/>
        <v>381</v>
      </c>
      <c r="F7" s="5">
        <f t="shared" si="0"/>
        <v>672</v>
      </c>
      <c r="G7" s="5">
        <f t="shared" si="0"/>
        <v>582</v>
      </c>
      <c r="H7" s="5">
        <f t="shared" si="0"/>
        <v>734</v>
      </c>
      <c r="I7" s="5">
        <f t="shared" si="0"/>
        <v>663</v>
      </c>
      <c r="J7" s="5">
        <f t="shared" si="0"/>
        <v>556</v>
      </c>
      <c r="K7" s="5">
        <f t="shared" si="0"/>
        <v>416</v>
      </c>
      <c r="L7" s="5">
        <f t="shared" si="0"/>
        <v>259</v>
      </c>
      <c r="M7" s="5">
        <f t="shared" si="0"/>
        <v>748</v>
      </c>
      <c r="N7" s="4">
        <f t="shared" si="0"/>
        <v>5604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0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12.75">
      <c r="A9" s="168" t="s">
        <v>15</v>
      </c>
      <c r="B9" s="168"/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 t="s">
        <v>14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12.75">
      <c r="A10" s="169" t="s">
        <v>119</v>
      </c>
      <c r="B10" s="169"/>
      <c r="C10" s="5">
        <v>4</v>
      </c>
      <c r="D10" s="5">
        <v>6</v>
      </c>
      <c r="E10" s="5">
        <v>3</v>
      </c>
      <c r="F10" s="5">
        <v>2</v>
      </c>
      <c r="G10" s="5">
        <v>4</v>
      </c>
      <c r="H10" s="5">
        <v>7</v>
      </c>
      <c r="I10" s="5">
        <v>6</v>
      </c>
      <c r="J10" s="5">
        <v>1</v>
      </c>
      <c r="K10" s="5">
        <v>3</v>
      </c>
      <c r="L10" s="5">
        <v>1</v>
      </c>
      <c r="M10" s="5">
        <v>6</v>
      </c>
      <c r="N10" s="60">
        <f>SUM(C10:M10)</f>
        <v>43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12.75">
      <c r="A11" s="169" t="s">
        <v>120</v>
      </c>
      <c r="B11" s="169"/>
      <c r="C11" s="5">
        <v>6</v>
      </c>
      <c r="D11" s="5">
        <v>7</v>
      </c>
      <c r="E11" s="5">
        <v>17</v>
      </c>
      <c r="F11" s="5">
        <v>30</v>
      </c>
      <c r="G11" s="5">
        <v>18</v>
      </c>
      <c r="H11" s="5">
        <v>31</v>
      </c>
      <c r="I11" s="5">
        <v>9</v>
      </c>
      <c r="J11" s="5">
        <v>6</v>
      </c>
      <c r="K11" s="5">
        <v>6</v>
      </c>
      <c r="L11" s="5">
        <v>2</v>
      </c>
      <c r="M11" s="5">
        <v>6</v>
      </c>
      <c r="N11" s="60">
        <f>SUM(C11:M11)</f>
        <v>138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12.75">
      <c r="A12" s="141" t="s">
        <v>14</v>
      </c>
      <c r="B12" s="141"/>
      <c r="C12" s="5">
        <f aca="true" t="shared" si="1" ref="C12:N12">SUM(C9:C11)</f>
        <v>11</v>
      </c>
      <c r="D12" s="5">
        <f t="shared" si="1"/>
        <v>15</v>
      </c>
      <c r="E12" s="5">
        <f t="shared" si="1"/>
        <v>23</v>
      </c>
      <c r="F12" s="5">
        <f t="shared" si="1"/>
        <v>36</v>
      </c>
      <c r="G12" s="5">
        <f t="shared" si="1"/>
        <v>27</v>
      </c>
      <c r="H12" s="5">
        <f t="shared" si="1"/>
        <v>44</v>
      </c>
      <c r="I12" s="5">
        <f t="shared" si="1"/>
        <v>22</v>
      </c>
      <c r="J12" s="5">
        <f t="shared" si="1"/>
        <v>15</v>
      </c>
      <c r="K12" s="5">
        <f t="shared" si="1"/>
        <v>18</v>
      </c>
      <c r="L12" s="5">
        <f t="shared" si="1"/>
        <v>13</v>
      </c>
      <c r="M12" s="5">
        <f t="shared" si="1"/>
        <v>23</v>
      </c>
      <c r="N12" s="61">
        <f t="shared" si="1"/>
        <v>181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10.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1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12.75">
      <c r="A14" s="172" t="s">
        <v>15</v>
      </c>
      <c r="B14" s="172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">
        <v>10</v>
      </c>
      <c r="M14" s="3">
        <v>11</v>
      </c>
      <c r="N14" s="3" t="s">
        <v>14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12.75">
      <c r="A15" s="142" t="s">
        <v>121</v>
      </c>
      <c r="B15" s="143"/>
      <c r="C15" s="194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8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12.75">
      <c r="A16" s="192" t="s">
        <v>122</v>
      </c>
      <c r="B16" s="193"/>
      <c r="C16" s="194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12.75">
      <c r="A17" s="53"/>
      <c r="B17" s="5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ht="12.75">
      <c r="A18" s="168" t="s">
        <v>15</v>
      </c>
      <c r="B18" s="168"/>
      <c r="C18" s="3">
        <v>1</v>
      </c>
      <c r="D18" s="3">
        <v>2</v>
      </c>
      <c r="E18" s="3">
        <v>3</v>
      </c>
      <c r="F18" s="3">
        <v>4</v>
      </c>
      <c r="G18" s="3">
        <v>5</v>
      </c>
      <c r="H18" s="3">
        <v>6</v>
      </c>
      <c r="I18" s="3">
        <v>7</v>
      </c>
      <c r="J18" s="3">
        <v>8</v>
      </c>
      <c r="K18" s="3">
        <v>9</v>
      </c>
      <c r="L18" s="3">
        <v>10</v>
      </c>
      <c r="M18" s="3">
        <v>11</v>
      </c>
      <c r="N18" s="3" t="s">
        <v>14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12.75">
      <c r="A19" s="169" t="s">
        <v>123</v>
      </c>
      <c r="B19" s="169"/>
      <c r="C19" s="5">
        <v>323</v>
      </c>
      <c r="D19" s="5">
        <v>293</v>
      </c>
      <c r="E19" s="5">
        <v>401</v>
      </c>
      <c r="F19" s="5">
        <v>704</v>
      </c>
      <c r="G19" s="5">
        <v>604</v>
      </c>
      <c r="H19" s="5">
        <v>772</v>
      </c>
      <c r="I19" s="5">
        <v>678</v>
      </c>
      <c r="J19" s="5">
        <v>563</v>
      </c>
      <c r="K19" s="5">
        <v>425</v>
      </c>
      <c r="L19" s="5">
        <v>262</v>
      </c>
      <c r="M19" s="5">
        <v>760</v>
      </c>
      <c r="N19" s="4">
        <f>SUM(C19:M19)</f>
        <v>5785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10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12.75">
      <c r="A21" s="168" t="s">
        <v>15</v>
      </c>
      <c r="B21" s="168"/>
      <c r="C21" s="3">
        <v>1</v>
      </c>
      <c r="D21" s="3">
        <v>2</v>
      </c>
      <c r="E21" s="3">
        <v>3</v>
      </c>
      <c r="F21" s="3">
        <v>4</v>
      </c>
      <c r="G21" s="3">
        <v>5</v>
      </c>
      <c r="H21" s="3">
        <v>6</v>
      </c>
      <c r="I21" s="3">
        <v>7</v>
      </c>
      <c r="J21" s="3">
        <v>8</v>
      </c>
      <c r="K21" s="3">
        <v>9</v>
      </c>
      <c r="L21" s="3">
        <v>10</v>
      </c>
      <c r="M21" s="3">
        <v>11</v>
      </c>
      <c r="N21" s="3" t="s">
        <v>14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12.75">
      <c r="A22" s="169" t="s">
        <v>124</v>
      </c>
      <c r="B22" s="169"/>
      <c r="C22" s="5">
        <v>158</v>
      </c>
      <c r="D22" s="5">
        <v>147</v>
      </c>
      <c r="E22" s="5">
        <v>198</v>
      </c>
      <c r="F22" s="5">
        <v>353</v>
      </c>
      <c r="G22" s="5">
        <v>307</v>
      </c>
      <c r="H22" s="5">
        <v>398</v>
      </c>
      <c r="I22" s="5">
        <v>348</v>
      </c>
      <c r="J22" s="5">
        <v>278</v>
      </c>
      <c r="K22" s="5">
        <v>206</v>
      </c>
      <c r="L22" s="5">
        <v>126</v>
      </c>
      <c r="M22" s="5">
        <v>373</v>
      </c>
      <c r="N22" s="4">
        <f>SUM(C22:M22)</f>
        <v>2892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2.75">
      <c r="A23" s="169" t="s">
        <v>125</v>
      </c>
      <c r="B23" s="169"/>
      <c r="C23" s="5">
        <v>165</v>
      </c>
      <c r="D23" s="5">
        <v>146</v>
      </c>
      <c r="E23" s="5">
        <v>203</v>
      </c>
      <c r="F23" s="5">
        <v>351</v>
      </c>
      <c r="G23" s="5">
        <v>297</v>
      </c>
      <c r="H23" s="5">
        <v>374</v>
      </c>
      <c r="I23" s="5">
        <v>330</v>
      </c>
      <c r="J23" s="5">
        <v>285</v>
      </c>
      <c r="K23" s="5">
        <v>219</v>
      </c>
      <c r="L23" s="5">
        <v>136</v>
      </c>
      <c r="M23" s="5">
        <v>387</v>
      </c>
      <c r="N23" s="4">
        <f>SUM(C23:M23)</f>
        <v>2893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12.75">
      <c r="A24" s="168" t="s">
        <v>126</v>
      </c>
      <c r="B24" s="168"/>
      <c r="C24" s="3">
        <f>SUM(C22:C23)</f>
        <v>323</v>
      </c>
      <c r="D24" s="3">
        <f aca="true" t="shared" si="2" ref="D24:N24">SUM(D22:D23)</f>
        <v>293</v>
      </c>
      <c r="E24" s="3">
        <f t="shared" si="2"/>
        <v>401</v>
      </c>
      <c r="F24" s="3">
        <f t="shared" si="2"/>
        <v>704</v>
      </c>
      <c r="G24" s="3">
        <f t="shared" si="2"/>
        <v>604</v>
      </c>
      <c r="H24" s="3">
        <f t="shared" si="2"/>
        <v>772</v>
      </c>
      <c r="I24" s="3">
        <f t="shared" si="2"/>
        <v>678</v>
      </c>
      <c r="J24" s="3">
        <f t="shared" si="2"/>
        <v>563</v>
      </c>
      <c r="K24" s="3">
        <f t="shared" si="2"/>
        <v>425</v>
      </c>
      <c r="L24" s="3">
        <f t="shared" si="2"/>
        <v>262</v>
      </c>
      <c r="M24" s="3">
        <f t="shared" si="2"/>
        <v>760</v>
      </c>
      <c r="N24" s="4">
        <f t="shared" si="2"/>
        <v>5785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10.5" customHeight="1">
      <c r="A25" s="1"/>
      <c r="B25" s="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2.75">
      <c r="A26" s="168" t="s">
        <v>15</v>
      </c>
      <c r="B26" s="168"/>
      <c r="C26" s="3">
        <v>1</v>
      </c>
      <c r="D26" s="3">
        <v>2</v>
      </c>
      <c r="E26" s="3">
        <v>3</v>
      </c>
      <c r="F26" s="3">
        <v>4</v>
      </c>
      <c r="G26" s="3">
        <v>5</v>
      </c>
      <c r="H26" s="3">
        <v>6</v>
      </c>
      <c r="I26" s="3">
        <v>7</v>
      </c>
      <c r="J26" s="3">
        <v>8</v>
      </c>
      <c r="K26" s="3">
        <v>9</v>
      </c>
      <c r="L26" s="3">
        <v>10</v>
      </c>
      <c r="M26" s="3">
        <v>11</v>
      </c>
      <c r="N26" s="3" t="s">
        <v>14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12.75">
      <c r="A27" s="169" t="s">
        <v>64</v>
      </c>
      <c r="B27" s="169"/>
      <c r="C27" s="5">
        <v>287</v>
      </c>
      <c r="D27" s="5">
        <v>266</v>
      </c>
      <c r="E27" s="5">
        <v>344</v>
      </c>
      <c r="F27" s="5">
        <v>453</v>
      </c>
      <c r="G27" s="5">
        <v>383</v>
      </c>
      <c r="H27" s="5">
        <v>491</v>
      </c>
      <c r="I27" s="5">
        <v>446</v>
      </c>
      <c r="J27" s="5">
        <v>348</v>
      </c>
      <c r="K27" s="5">
        <v>268</v>
      </c>
      <c r="L27" s="5">
        <v>150</v>
      </c>
      <c r="M27" s="5">
        <v>526</v>
      </c>
      <c r="N27" s="62">
        <f>SUM(C27:M27)</f>
        <v>3962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12.75">
      <c r="A28" s="169" t="s">
        <v>127</v>
      </c>
      <c r="B28" s="169"/>
      <c r="C28" s="5">
        <v>326</v>
      </c>
      <c r="D28" s="5">
        <v>273</v>
      </c>
      <c r="E28" s="5">
        <v>354</v>
      </c>
      <c r="F28" s="5">
        <v>465</v>
      </c>
      <c r="G28" s="5">
        <v>387</v>
      </c>
      <c r="H28" s="5">
        <v>464</v>
      </c>
      <c r="I28" s="5">
        <v>429</v>
      </c>
      <c r="J28" s="5">
        <v>343</v>
      </c>
      <c r="K28" s="5">
        <v>286</v>
      </c>
      <c r="L28" s="5">
        <v>168</v>
      </c>
      <c r="M28" s="5">
        <v>550</v>
      </c>
      <c r="N28" s="52">
        <f>SUM(C28:M28)</f>
        <v>4045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2.75">
      <c r="A29" s="168" t="s">
        <v>14</v>
      </c>
      <c r="B29" s="169"/>
      <c r="C29" s="3">
        <f>SUM(C27:C28)</f>
        <v>613</v>
      </c>
      <c r="D29" s="3">
        <f aca="true" t="shared" si="3" ref="D29:N29">SUM(D27:D28)</f>
        <v>539</v>
      </c>
      <c r="E29" s="3">
        <f t="shared" si="3"/>
        <v>698</v>
      </c>
      <c r="F29" s="3">
        <f t="shared" si="3"/>
        <v>918</v>
      </c>
      <c r="G29" s="3">
        <f t="shared" si="3"/>
        <v>770</v>
      </c>
      <c r="H29" s="3">
        <f t="shared" si="3"/>
        <v>955</v>
      </c>
      <c r="I29" s="3">
        <f t="shared" si="3"/>
        <v>875</v>
      </c>
      <c r="J29" s="3">
        <f t="shared" si="3"/>
        <v>691</v>
      </c>
      <c r="K29" s="3">
        <f t="shared" si="3"/>
        <v>554</v>
      </c>
      <c r="L29" s="3">
        <f t="shared" si="3"/>
        <v>318</v>
      </c>
      <c r="M29" s="3">
        <f t="shared" si="3"/>
        <v>1076</v>
      </c>
      <c r="N29" s="38">
        <f t="shared" si="3"/>
        <v>8007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4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4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2.75">
      <c r="A32" s="195" t="s">
        <v>138</v>
      </c>
      <c r="B32" s="63" t="s">
        <v>129</v>
      </c>
      <c r="C32" s="64">
        <f>N24</f>
        <v>5785</v>
      </c>
      <c r="D32" s="149" t="s">
        <v>130</v>
      </c>
      <c r="E32" s="149"/>
      <c r="F32" s="149" t="s">
        <v>131</v>
      </c>
      <c r="G32" s="149"/>
      <c r="H32" s="65" t="s">
        <v>132</v>
      </c>
      <c r="I32" s="149" t="s">
        <v>133</v>
      </c>
      <c r="J32" s="150"/>
      <c r="K32" s="150"/>
      <c r="L32" s="150"/>
      <c r="M32" s="150"/>
      <c r="N32" s="15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12.75">
      <c r="A33" s="195"/>
      <c r="B33" s="66" t="s">
        <v>134</v>
      </c>
      <c r="C33" s="67">
        <f>N29</f>
        <v>8007</v>
      </c>
      <c r="D33" s="155">
        <f>C32/C33*100</f>
        <v>72.24928187835644</v>
      </c>
      <c r="E33" s="155"/>
      <c r="F33" s="156">
        <f>C33-C32</f>
        <v>2222</v>
      </c>
      <c r="G33" s="140"/>
      <c r="H33" s="68">
        <f>F33*100/C33</f>
        <v>27.750718121643562</v>
      </c>
      <c r="I33" s="152">
        <f>D33+H33</f>
        <v>100</v>
      </c>
      <c r="J33" s="153"/>
      <c r="K33" s="153"/>
      <c r="L33" s="153"/>
      <c r="M33" s="153"/>
      <c r="N33" s="15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12.75">
      <c r="A34" s="195"/>
      <c r="B34" s="169" t="s">
        <v>135</v>
      </c>
      <c r="C34" s="169"/>
      <c r="D34" s="147">
        <f>C32/C33*100</f>
        <v>72.24928187835644</v>
      </c>
      <c r="E34" s="147"/>
      <c r="F34" s="148">
        <f>ROUND(C33-C32,0)</f>
        <v>2222</v>
      </c>
      <c r="G34" s="169"/>
      <c r="H34" s="69">
        <f>H33</f>
        <v>27.750718121643562</v>
      </c>
      <c r="I34" s="147">
        <f>I33</f>
        <v>100</v>
      </c>
      <c r="J34" s="191"/>
      <c r="K34" s="191"/>
      <c r="L34" s="191"/>
      <c r="M34" s="191"/>
      <c r="N34" s="19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5:65" ht="12.75"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5:65" ht="12.75"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5:65" ht="12.75"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5:65" ht="12.75"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5:65" ht="12.75"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5:65" ht="12.75"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5:65" ht="12.75"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5:65" ht="12.75"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5:65" ht="12.75"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5:65" ht="12.75"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5:65" ht="12.75"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</sheetData>
  <sheetProtection password="CE60" sheet="1" objects="1" scenarios="1"/>
  <mergeCells count="46">
    <mergeCell ref="A32:A34"/>
    <mergeCell ref="A1:N1"/>
    <mergeCell ref="N2:N3"/>
    <mergeCell ref="A26:B26"/>
    <mergeCell ref="A27:B27"/>
    <mergeCell ref="A21:B21"/>
    <mergeCell ref="K15:K16"/>
    <mergeCell ref="L15:L16"/>
    <mergeCell ref="M15:M16"/>
    <mergeCell ref="N15:N16"/>
    <mergeCell ref="A28:B28"/>
    <mergeCell ref="A29:B29"/>
    <mergeCell ref="A22:B22"/>
    <mergeCell ref="A23:B23"/>
    <mergeCell ref="A24:B24"/>
    <mergeCell ref="H15:H16"/>
    <mergeCell ref="I15:I16"/>
    <mergeCell ref="J15:J16"/>
    <mergeCell ref="C15:C16"/>
    <mergeCell ref="D15:D16"/>
    <mergeCell ref="E15:E16"/>
    <mergeCell ref="F15:F16"/>
    <mergeCell ref="G15:G16"/>
    <mergeCell ref="A14:B14"/>
    <mergeCell ref="A19:B19"/>
    <mergeCell ref="A18:B18"/>
    <mergeCell ref="A10:B10"/>
    <mergeCell ref="A11:B11"/>
    <mergeCell ref="A15:B15"/>
    <mergeCell ref="A16:B16"/>
    <mergeCell ref="A9:B9"/>
    <mergeCell ref="A12:B12"/>
    <mergeCell ref="C2:M2"/>
    <mergeCell ref="A2:A3"/>
    <mergeCell ref="B2:B3"/>
    <mergeCell ref="A7:B7"/>
    <mergeCell ref="B34:C34"/>
    <mergeCell ref="D34:E34"/>
    <mergeCell ref="F34:G34"/>
    <mergeCell ref="I32:N32"/>
    <mergeCell ref="I33:N33"/>
    <mergeCell ref="I34:N34"/>
    <mergeCell ref="D32:E32"/>
    <mergeCell ref="F32:G32"/>
    <mergeCell ref="D33:E33"/>
    <mergeCell ref="F33:G33"/>
  </mergeCells>
  <printOptions/>
  <pageMargins left="0.75" right="0.75" top="1" bottom="1" header="0.5" footer="0.5"/>
  <pageSetup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22"/>
  <sheetViews>
    <sheetView workbookViewId="0" topLeftCell="A1">
      <selection activeCell="B1" sqref="B1:Q1"/>
    </sheetView>
  </sheetViews>
  <sheetFormatPr defaultColWidth="9.140625" defaultRowHeight="12.75"/>
  <cols>
    <col min="1" max="1" width="4.00390625" style="2" customWidth="1"/>
    <col min="2" max="2" width="23.7109375" style="2" customWidth="1"/>
    <col min="3" max="13" width="5.00390625" style="2" customWidth="1"/>
    <col min="14" max="14" width="6.00390625" style="2" customWidth="1"/>
    <col min="15" max="15" width="1.421875" style="2" customWidth="1"/>
    <col min="16" max="16" width="22.140625" style="2" customWidth="1"/>
    <col min="17" max="16384" width="9.140625" style="2" customWidth="1"/>
  </cols>
  <sheetData>
    <row r="1" spans="1:44" ht="12.75">
      <c r="A1" s="97"/>
      <c r="B1" s="194" t="s">
        <v>141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91"/>
      <c r="P1" s="191"/>
      <c r="Q1" s="19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.75">
      <c r="A2" s="70" t="s">
        <v>117</v>
      </c>
      <c r="B2" s="10" t="s">
        <v>15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 t="s">
        <v>139</v>
      </c>
      <c r="O2" s="1"/>
      <c r="P2" s="71" t="s">
        <v>24</v>
      </c>
      <c r="Q2" s="71" t="s">
        <v>143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2.75">
      <c r="A3" s="6">
        <v>1</v>
      </c>
      <c r="B3" s="6" t="s">
        <v>75</v>
      </c>
      <c r="C3" s="6">
        <v>1</v>
      </c>
      <c r="D3" s="6">
        <v>7</v>
      </c>
      <c r="E3" s="6">
        <v>0</v>
      </c>
      <c r="F3" s="6">
        <v>8</v>
      </c>
      <c r="G3" s="6">
        <v>8</v>
      </c>
      <c r="H3" s="6">
        <v>8</v>
      </c>
      <c r="I3" s="6">
        <v>28</v>
      </c>
      <c r="J3" s="6">
        <v>0</v>
      </c>
      <c r="K3" s="6">
        <v>0</v>
      </c>
      <c r="L3" s="6">
        <v>1</v>
      </c>
      <c r="M3" s="6">
        <v>4</v>
      </c>
      <c r="N3" s="3">
        <f>SUM(C3:M3)</f>
        <v>65</v>
      </c>
      <c r="O3" s="1"/>
      <c r="P3" s="8" t="s">
        <v>74</v>
      </c>
      <c r="Q3" s="3">
        <v>21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2.75">
      <c r="A4" s="6">
        <v>2</v>
      </c>
      <c r="B4" s="6" t="s">
        <v>63</v>
      </c>
      <c r="C4" s="6">
        <v>3</v>
      </c>
      <c r="D4" s="6">
        <v>11</v>
      </c>
      <c r="E4" s="6">
        <v>13</v>
      </c>
      <c r="F4" s="6">
        <v>14</v>
      </c>
      <c r="G4" s="6">
        <v>16</v>
      </c>
      <c r="H4" s="6">
        <v>13</v>
      </c>
      <c r="I4" s="6">
        <v>29</v>
      </c>
      <c r="J4" s="6">
        <v>66</v>
      </c>
      <c r="K4" s="6">
        <v>47</v>
      </c>
      <c r="L4" s="6">
        <v>17</v>
      </c>
      <c r="M4" s="6">
        <v>11</v>
      </c>
      <c r="N4" s="3">
        <f aca="true" t="shared" si="0" ref="N4:N32">SUM(C4:M4)</f>
        <v>240</v>
      </c>
      <c r="O4" s="1"/>
      <c r="P4" s="8" t="s">
        <v>69</v>
      </c>
      <c r="Q4" s="3">
        <v>25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2.75">
      <c r="A5" s="6">
        <v>3</v>
      </c>
      <c r="B5" s="6" t="s">
        <v>50</v>
      </c>
      <c r="C5" s="6">
        <v>2</v>
      </c>
      <c r="D5" s="6">
        <v>1</v>
      </c>
      <c r="E5" s="6">
        <v>2</v>
      </c>
      <c r="F5" s="6">
        <v>0</v>
      </c>
      <c r="G5" s="6">
        <v>1</v>
      </c>
      <c r="H5" s="6">
        <v>2</v>
      </c>
      <c r="I5" s="6">
        <v>0</v>
      </c>
      <c r="J5" s="6">
        <v>74</v>
      </c>
      <c r="K5" s="6">
        <v>79</v>
      </c>
      <c r="L5" s="6">
        <v>0</v>
      </c>
      <c r="M5" s="6">
        <v>5</v>
      </c>
      <c r="N5" s="3">
        <f t="shared" si="0"/>
        <v>166</v>
      </c>
      <c r="O5" s="1"/>
      <c r="P5" s="6" t="s">
        <v>68</v>
      </c>
      <c r="Q5" s="3">
        <v>28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2.75">
      <c r="A6" s="6">
        <v>4</v>
      </c>
      <c r="B6" s="8" t="s">
        <v>105</v>
      </c>
      <c r="C6" s="39">
        <v>13</v>
      </c>
      <c r="D6" s="6">
        <v>16</v>
      </c>
      <c r="E6" s="6">
        <v>17</v>
      </c>
      <c r="F6" s="6">
        <v>47</v>
      </c>
      <c r="G6" s="6">
        <v>92</v>
      </c>
      <c r="H6" s="6">
        <v>71</v>
      </c>
      <c r="I6" s="6">
        <v>61</v>
      </c>
      <c r="J6" s="6">
        <v>13</v>
      </c>
      <c r="K6" s="6">
        <v>4</v>
      </c>
      <c r="L6" s="6">
        <v>16</v>
      </c>
      <c r="M6" s="6">
        <v>58</v>
      </c>
      <c r="N6" s="3">
        <f t="shared" si="0"/>
        <v>408</v>
      </c>
      <c r="O6" s="1"/>
      <c r="P6" s="9" t="s">
        <v>73</v>
      </c>
      <c r="Q6" s="3">
        <v>30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6">
        <v>5</v>
      </c>
      <c r="B7" s="3" t="s">
        <v>61</v>
      </c>
      <c r="C7" s="6">
        <v>0</v>
      </c>
      <c r="D7" s="6">
        <v>11</v>
      </c>
      <c r="E7" s="6">
        <v>16</v>
      </c>
      <c r="F7" s="6">
        <v>55</v>
      </c>
      <c r="G7" s="6">
        <v>26</v>
      </c>
      <c r="H7" s="6">
        <v>54</v>
      </c>
      <c r="I7" s="6">
        <v>186</v>
      </c>
      <c r="J7" s="6">
        <v>17</v>
      </c>
      <c r="K7" s="6">
        <v>14</v>
      </c>
      <c r="L7" s="6">
        <v>48</v>
      </c>
      <c r="M7" s="6">
        <v>18</v>
      </c>
      <c r="N7" s="3">
        <f t="shared" si="0"/>
        <v>445</v>
      </c>
      <c r="O7" s="1"/>
      <c r="P7" s="3" t="s">
        <v>70</v>
      </c>
      <c r="Q7" s="3">
        <v>38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>
      <c r="A8" s="6">
        <v>6</v>
      </c>
      <c r="B8" s="8" t="s">
        <v>49</v>
      </c>
      <c r="C8" s="6">
        <v>44</v>
      </c>
      <c r="D8" s="6">
        <v>25</v>
      </c>
      <c r="E8" s="6">
        <v>50</v>
      </c>
      <c r="F8" s="6">
        <v>74</v>
      </c>
      <c r="G8" s="6">
        <v>68</v>
      </c>
      <c r="H8" s="6">
        <v>108</v>
      </c>
      <c r="I8" s="6">
        <v>43</v>
      </c>
      <c r="J8" s="6">
        <v>10</v>
      </c>
      <c r="K8" s="6">
        <v>10</v>
      </c>
      <c r="L8" s="6">
        <v>3</v>
      </c>
      <c r="M8" s="6">
        <v>51</v>
      </c>
      <c r="N8" s="3">
        <f t="shared" si="0"/>
        <v>486</v>
      </c>
      <c r="O8" s="1"/>
      <c r="P8" s="6" t="s">
        <v>72</v>
      </c>
      <c r="Q8" s="3">
        <v>47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6">
        <v>7</v>
      </c>
      <c r="B9" s="8" t="s">
        <v>62</v>
      </c>
      <c r="C9" s="6">
        <v>26</v>
      </c>
      <c r="D9" s="6">
        <v>19</v>
      </c>
      <c r="E9" s="6">
        <v>19</v>
      </c>
      <c r="F9" s="6">
        <v>40</v>
      </c>
      <c r="G9" s="6">
        <v>33</v>
      </c>
      <c r="H9" s="6">
        <v>36</v>
      </c>
      <c r="I9" s="6">
        <v>35</v>
      </c>
      <c r="J9" s="6">
        <v>3</v>
      </c>
      <c r="K9" s="6">
        <v>6</v>
      </c>
      <c r="L9" s="6">
        <v>8</v>
      </c>
      <c r="M9" s="6">
        <v>14</v>
      </c>
      <c r="N9" s="3">
        <f t="shared" si="0"/>
        <v>239</v>
      </c>
      <c r="O9" s="1"/>
      <c r="P9" s="3" t="s">
        <v>71</v>
      </c>
      <c r="Q9" s="3">
        <v>50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>
      <c r="A10" s="6">
        <v>8</v>
      </c>
      <c r="B10" s="8" t="s">
        <v>60</v>
      </c>
      <c r="C10" s="6">
        <v>11</v>
      </c>
      <c r="D10" s="6">
        <v>22</v>
      </c>
      <c r="E10" s="6">
        <v>45</v>
      </c>
      <c r="F10" s="6">
        <v>65</v>
      </c>
      <c r="G10" s="6">
        <v>43</v>
      </c>
      <c r="H10" s="6">
        <v>54</v>
      </c>
      <c r="I10" s="6">
        <v>76</v>
      </c>
      <c r="J10" s="6">
        <v>7</v>
      </c>
      <c r="K10" s="6">
        <v>6</v>
      </c>
      <c r="L10" s="6">
        <v>3</v>
      </c>
      <c r="M10" s="6">
        <v>63</v>
      </c>
      <c r="N10" s="3">
        <f t="shared" si="0"/>
        <v>395</v>
      </c>
      <c r="O10" s="1"/>
      <c r="P10" s="6" t="s">
        <v>66</v>
      </c>
      <c r="Q10" s="3">
        <v>50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>
      <c r="A11" s="6">
        <v>9</v>
      </c>
      <c r="B11" s="8" t="s">
        <v>74</v>
      </c>
      <c r="C11" s="6">
        <v>0</v>
      </c>
      <c r="D11" s="6">
        <v>0</v>
      </c>
      <c r="E11" s="6">
        <v>0</v>
      </c>
      <c r="F11" s="6">
        <v>0</v>
      </c>
      <c r="G11" s="6">
        <v>6</v>
      </c>
      <c r="H11" s="6">
        <v>3</v>
      </c>
      <c r="I11" s="6">
        <v>0</v>
      </c>
      <c r="J11" s="6">
        <v>9</v>
      </c>
      <c r="K11" s="6">
        <v>3</v>
      </c>
      <c r="L11" s="6">
        <v>0</v>
      </c>
      <c r="M11" s="6">
        <v>0</v>
      </c>
      <c r="N11" s="3">
        <f t="shared" si="0"/>
        <v>21</v>
      </c>
      <c r="O11" s="1"/>
      <c r="P11" s="6" t="s">
        <v>75</v>
      </c>
      <c r="Q11" s="3">
        <v>65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>
      <c r="A12" s="55">
        <v>10</v>
      </c>
      <c r="B12" s="9" t="s">
        <v>73</v>
      </c>
      <c r="C12" s="55">
        <v>2</v>
      </c>
      <c r="D12" s="55">
        <v>0</v>
      </c>
      <c r="E12" s="55">
        <v>0</v>
      </c>
      <c r="F12" s="55">
        <v>2</v>
      </c>
      <c r="G12" s="55">
        <v>2</v>
      </c>
      <c r="H12" s="55">
        <v>0</v>
      </c>
      <c r="I12" s="55">
        <v>6</v>
      </c>
      <c r="J12" s="55">
        <v>1</v>
      </c>
      <c r="K12" s="55">
        <v>1</v>
      </c>
      <c r="L12" s="55">
        <v>0</v>
      </c>
      <c r="M12" s="55">
        <v>16</v>
      </c>
      <c r="N12" s="3">
        <f t="shared" si="0"/>
        <v>30</v>
      </c>
      <c r="O12" s="1"/>
      <c r="P12" s="3" t="s">
        <v>67</v>
      </c>
      <c r="Q12" s="9">
        <v>83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>
      <c r="A13" s="6">
        <v>11</v>
      </c>
      <c r="B13" s="3" t="s">
        <v>48</v>
      </c>
      <c r="C13" s="6">
        <v>81</v>
      </c>
      <c r="D13" s="6">
        <v>57</v>
      </c>
      <c r="E13" s="6">
        <v>77</v>
      </c>
      <c r="F13" s="6">
        <v>137</v>
      </c>
      <c r="G13" s="6">
        <v>114</v>
      </c>
      <c r="H13" s="6">
        <v>184</v>
      </c>
      <c r="I13" s="6">
        <v>115</v>
      </c>
      <c r="J13" s="6">
        <v>12</v>
      </c>
      <c r="K13" s="6">
        <v>8</v>
      </c>
      <c r="L13" s="6">
        <v>24</v>
      </c>
      <c r="M13" s="6">
        <v>113</v>
      </c>
      <c r="N13" s="3">
        <f t="shared" si="0"/>
        <v>922</v>
      </c>
      <c r="O13" s="1"/>
      <c r="P13" s="6" t="s">
        <v>50</v>
      </c>
      <c r="Q13" s="3">
        <v>166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6">
        <v>12</v>
      </c>
      <c r="B14" s="6" t="s">
        <v>72</v>
      </c>
      <c r="C14" s="6">
        <v>17</v>
      </c>
      <c r="D14" s="6">
        <v>5</v>
      </c>
      <c r="E14" s="6">
        <v>3</v>
      </c>
      <c r="F14" s="6">
        <v>7</v>
      </c>
      <c r="G14" s="6">
        <v>2</v>
      </c>
      <c r="H14" s="6">
        <v>3</v>
      </c>
      <c r="I14" s="6">
        <v>2</v>
      </c>
      <c r="J14" s="6">
        <v>0</v>
      </c>
      <c r="K14" s="6">
        <v>0</v>
      </c>
      <c r="L14" s="6">
        <v>0</v>
      </c>
      <c r="M14" s="6">
        <v>8</v>
      </c>
      <c r="N14" s="3">
        <f t="shared" si="0"/>
        <v>47</v>
      </c>
      <c r="O14" s="1"/>
      <c r="P14" s="8" t="s">
        <v>59</v>
      </c>
      <c r="Q14" s="3">
        <v>194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6">
        <v>13</v>
      </c>
      <c r="B15" s="3" t="s">
        <v>71</v>
      </c>
      <c r="C15" s="6">
        <v>2</v>
      </c>
      <c r="D15" s="6">
        <v>6</v>
      </c>
      <c r="E15" s="6">
        <v>1</v>
      </c>
      <c r="F15" s="6">
        <v>4</v>
      </c>
      <c r="G15" s="6">
        <v>4</v>
      </c>
      <c r="H15" s="6">
        <v>5</v>
      </c>
      <c r="I15" s="6">
        <v>5</v>
      </c>
      <c r="J15" s="6">
        <v>6</v>
      </c>
      <c r="K15" s="6">
        <v>1</v>
      </c>
      <c r="L15" s="6">
        <v>0</v>
      </c>
      <c r="M15" s="6">
        <v>16</v>
      </c>
      <c r="N15" s="3">
        <f t="shared" si="0"/>
        <v>50</v>
      </c>
      <c r="O15" s="1"/>
      <c r="P15" s="8" t="s">
        <v>62</v>
      </c>
      <c r="Q15" s="3">
        <v>239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6">
        <v>14</v>
      </c>
      <c r="B16" s="3" t="s">
        <v>70</v>
      </c>
      <c r="C16" s="39">
        <v>4</v>
      </c>
      <c r="D16" s="6">
        <v>2</v>
      </c>
      <c r="E16" s="6">
        <v>1</v>
      </c>
      <c r="F16" s="6">
        <v>5</v>
      </c>
      <c r="G16" s="6">
        <v>0</v>
      </c>
      <c r="H16" s="6">
        <v>1</v>
      </c>
      <c r="I16" s="6">
        <v>2</v>
      </c>
      <c r="J16" s="6">
        <v>0</v>
      </c>
      <c r="K16" s="6">
        <v>3</v>
      </c>
      <c r="L16" s="6">
        <v>0</v>
      </c>
      <c r="M16" s="6">
        <v>20</v>
      </c>
      <c r="N16" s="3">
        <f t="shared" si="0"/>
        <v>38</v>
      </c>
      <c r="O16" s="1"/>
      <c r="P16" s="6" t="s">
        <v>63</v>
      </c>
      <c r="Q16" s="3">
        <v>240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6">
        <v>15</v>
      </c>
      <c r="B17" s="6" t="s">
        <v>40</v>
      </c>
      <c r="C17" s="6">
        <v>9</v>
      </c>
      <c r="D17" s="6">
        <v>9</v>
      </c>
      <c r="E17" s="6">
        <v>16</v>
      </c>
      <c r="F17" s="6">
        <v>21</v>
      </c>
      <c r="G17" s="6">
        <v>21</v>
      </c>
      <c r="H17" s="6">
        <v>31</v>
      </c>
      <c r="I17" s="6">
        <v>14</v>
      </c>
      <c r="J17" s="6">
        <v>2</v>
      </c>
      <c r="K17" s="6">
        <v>3</v>
      </c>
      <c r="L17" s="6">
        <v>0</v>
      </c>
      <c r="M17" s="6">
        <v>163</v>
      </c>
      <c r="N17" s="3">
        <f t="shared" si="0"/>
        <v>289</v>
      </c>
      <c r="O17" s="1"/>
      <c r="P17" s="8" t="s">
        <v>47</v>
      </c>
      <c r="Q17" s="3">
        <v>274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6">
        <v>16</v>
      </c>
      <c r="B18" s="8" t="s">
        <v>59</v>
      </c>
      <c r="C18" s="6">
        <v>6</v>
      </c>
      <c r="D18" s="6">
        <v>0</v>
      </c>
      <c r="E18" s="6">
        <v>1</v>
      </c>
      <c r="F18" s="6">
        <v>19</v>
      </c>
      <c r="G18" s="6">
        <v>2</v>
      </c>
      <c r="H18" s="6">
        <v>11</v>
      </c>
      <c r="I18" s="6">
        <v>21</v>
      </c>
      <c r="J18" s="6">
        <v>1</v>
      </c>
      <c r="K18" s="6">
        <v>0</v>
      </c>
      <c r="L18" s="6">
        <v>2</v>
      </c>
      <c r="M18" s="6">
        <v>131</v>
      </c>
      <c r="N18" s="3">
        <f t="shared" si="0"/>
        <v>194</v>
      </c>
      <c r="O18" s="1"/>
      <c r="P18" s="6" t="s">
        <v>39</v>
      </c>
      <c r="Q18" s="3">
        <v>277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6">
        <v>17</v>
      </c>
      <c r="B19" s="8" t="s">
        <v>58</v>
      </c>
      <c r="C19" s="6">
        <v>50</v>
      </c>
      <c r="D19" s="6">
        <v>20</v>
      </c>
      <c r="E19" s="6">
        <v>20</v>
      </c>
      <c r="F19" s="6">
        <v>61</v>
      </c>
      <c r="G19" s="6">
        <v>69</v>
      </c>
      <c r="H19" s="6">
        <v>71</v>
      </c>
      <c r="I19" s="6">
        <v>56</v>
      </c>
      <c r="J19" s="6">
        <v>8</v>
      </c>
      <c r="K19" s="6">
        <v>2</v>
      </c>
      <c r="L19" s="6">
        <v>8</v>
      </c>
      <c r="M19" s="6">
        <v>24</v>
      </c>
      <c r="N19" s="3">
        <f t="shared" si="0"/>
        <v>389</v>
      </c>
      <c r="O19" s="1"/>
      <c r="P19" s="6" t="s">
        <v>40</v>
      </c>
      <c r="Q19" s="3">
        <v>289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6">
        <v>18</v>
      </c>
      <c r="B20" s="8" t="s">
        <v>47</v>
      </c>
      <c r="C20" s="6">
        <v>5</v>
      </c>
      <c r="D20" s="6">
        <v>6</v>
      </c>
      <c r="E20" s="6">
        <v>17</v>
      </c>
      <c r="F20" s="6">
        <v>10</v>
      </c>
      <c r="G20" s="6">
        <v>8</v>
      </c>
      <c r="H20" s="6">
        <v>23</v>
      </c>
      <c r="I20" s="6">
        <v>15</v>
      </c>
      <c r="J20" s="6">
        <v>87</v>
      </c>
      <c r="K20" s="6">
        <v>78</v>
      </c>
      <c r="L20" s="6">
        <v>21</v>
      </c>
      <c r="M20" s="6">
        <v>4</v>
      </c>
      <c r="N20" s="3">
        <f t="shared" si="0"/>
        <v>274</v>
      </c>
      <c r="O20" s="1"/>
      <c r="P20" s="6" t="s">
        <v>37</v>
      </c>
      <c r="Q20" s="3">
        <v>320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6">
        <v>19</v>
      </c>
      <c r="B21" s="8" t="s">
        <v>69</v>
      </c>
      <c r="C21" s="6">
        <v>0</v>
      </c>
      <c r="D21" s="6">
        <v>1</v>
      </c>
      <c r="E21" s="6">
        <v>1</v>
      </c>
      <c r="F21" s="6">
        <v>0</v>
      </c>
      <c r="G21" s="6">
        <v>1</v>
      </c>
      <c r="H21" s="6">
        <v>0</v>
      </c>
      <c r="I21" s="6">
        <v>0</v>
      </c>
      <c r="J21" s="6">
        <v>7</v>
      </c>
      <c r="K21" s="6">
        <v>12</v>
      </c>
      <c r="L21" s="6">
        <v>0</v>
      </c>
      <c r="M21" s="6">
        <v>3</v>
      </c>
      <c r="N21" s="3">
        <f t="shared" si="0"/>
        <v>25</v>
      </c>
      <c r="O21" s="1"/>
      <c r="P21" s="6" t="s">
        <v>142</v>
      </c>
      <c r="Q21" s="3">
        <v>369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6">
        <v>20</v>
      </c>
      <c r="B22" s="3" t="s">
        <v>57</v>
      </c>
      <c r="C22" s="6">
        <v>31</v>
      </c>
      <c r="D22" s="6">
        <v>32</v>
      </c>
      <c r="E22" s="6">
        <v>30</v>
      </c>
      <c r="F22" s="6">
        <v>74</v>
      </c>
      <c r="G22" s="6">
        <v>64</v>
      </c>
      <c r="H22" s="6">
        <v>71</v>
      </c>
      <c r="I22" s="6">
        <v>31</v>
      </c>
      <c r="J22" s="6">
        <v>50</v>
      </c>
      <c r="K22" s="6">
        <v>39</v>
      </c>
      <c r="L22" s="6">
        <v>17</v>
      </c>
      <c r="M22" s="6">
        <v>34</v>
      </c>
      <c r="N22" s="3">
        <f t="shared" si="0"/>
        <v>473</v>
      </c>
      <c r="O22" s="1"/>
      <c r="P22" s="8" t="s">
        <v>58</v>
      </c>
      <c r="Q22" s="3">
        <v>389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6">
        <v>21</v>
      </c>
      <c r="B23" s="6" t="s">
        <v>68</v>
      </c>
      <c r="C23" s="6">
        <v>2</v>
      </c>
      <c r="D23" s="6">
        <v>5</v>
      </c>
      <c r="E23" s="6">
        <v>1</v>
      </c>
      <c r="F23" s="6">
        <v>5</v>
      </c>
      <c r="G23" s="6">
        <v>7</v>
      </c>
      <c r="H23" s="6">
        <v>3</v>
      </c>
      <c r="I23" s="6">
        <v>0</v>
      </c>
      <c r="J23" s="6">
        <v>0</v>
      </c>
      <c r="K23" s="6">
        <v>0</v>
      </c>
      <c r="L23" s="6">
        <v>0</v>
      </c>
      <c r="M23" s="6">
        <v>5</v>
      </c>
      <c r="N23" s="3">
        <f t="shared" si="0"/>
        <v>28</v>
      </c>
      <c r="O23" s="1"/>
      <c r="P23" s="8" t="s">
        <v>60</v>
      </c>
      <c r="Q23" s="3">
        <v>395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6">
        <v>22</v>
      </c>
      <c r="B24" s="3" t="s">
        <v>46</v>
      </c>
      <c r="C24" s="6">
        <v>2</v>
      </c>
      <c r="D24" s="6">
        <v>2</v>
      </c>
      <c r="E24" s="6">
        <v>23</v>
      </c>
      <c r="F24" s="6">
        <v>9</v>
      </c>
      <c r="G24" s="6">
        <v>6</v>
      </c>
      <c r="H24" s="6">
        <v>9</v>
      </c>
      <c r="I24" s="6">
        <v>9</v>
      </c>
      <c r="J24" s="6">
        <v>179</v>
      </c>
      <c r="K24" s="6">
        <v>157</v>
      </c>
      <c r="L24" s="6">
        <v>29</v>
      </c>
      <c r="M24" s="6">
        <v>8</v>
      </c>
      <c r="N24" s="3">
        <f t="shared" si="0"/>
        <v>433</v>
      </c>
      <c r="O24" s="1"/>
      <c r="P24" s="3" t="s">
        <v>45</v>
      </c>
      <c r="Q24" s="3">
        <v>402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6">
        <v>23</v>
      </c>
      <c r="B25" s="3" t="s">
        <v>45</v>
      </c>
      <c r="C25" s="6">
        <v>23</v>
      </c>
      <c r="D25" s="6">
        <v>20</v>
      </c>
      <c r="E25" s="6">
        <v>17</v>
      </c>
      <c r="F25" s="6">
        <v>47</v>
      </c>
      <c r="G25" s="6">
        <v>40</v>
      </c>
      <c r="H25" s="6">
        <v>75</v>
      </c>
      <c r="I25" s="6">
        <v>31</v>
      </c>
      <c r="J25" s="6">
        <v>26</v>
      </c>
      <c r="K25" s="6">
        <v>47</v>
      </c>
      <c r="L25" s="6">
        <v>14</v>
      </c>
      <c r="M25" s="6">
        <v>62</v>
      </c>
      <c r="N25" s="3">
        <f t="shared" si="0"/>
        <v>402</v>
      </c>
      <c r="O25" s="1"/>
      <c r="P25" s="8" t="s">
        <v>105</v>
      </c>
      <c r="Q25" s="3">
        <v>408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6">
        <v>24</v>
      </c>
      <c r="B26" s="3" t="s">
        <v>56</v>
      </c>
      <c r="C26" s="39">
        <v>33</v>
      </c>
      <c r="D26" s="6">
        <v>30</v>
      </c>
      <c r="E26" s="6">
        <v>36</v>
      </c>
      <c r="F26" s="6">
        <v>94</v>
      </c>
      <c r="G26" s="6">
        <v>131</v>
      </c>
      <c r="H26" s="6">
        <v>110</v>
      </c>
      <c r="I26" s="6">
        <v>93</v>
      </c>
      <c r="J26" s="6">
        <v>90</v>
      </c>
      <c r="K26" s="6">
        <v>63</v>
      </c>
      <c r="L26" s="6">
        <v>42</v>
      </c>
      <c r="M26" s="6">
        <v>161</v>
      </c>
      <c r="N26" s="3">
        <f t="shared" si="0"/>
        <v>883</v>
      </c>
      <c r="O26" s="1"/>
      <c r="P26" s="3" t="s">
        <v>46</v>
      </c>
      <c r="Q26" s="3">
        <v>433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6">
        <v>25</v>
      </c>
      <c r="B27" s="6" t="s">
        <v>39</v>
      </c>
      <c r="C27" s="6">
        <v>18</v>
      </c>
      <c r="D27" s="6">
        <v>40</v>
      </c>
      <c r="E27" s="6">
        <v>39</v>
      </c>
      <c r="F27" s="6">
        <v>46</v>
      </c>
      <c r="G27" s="6">
        <v>36</v>
      </c>
      <c r="H27" s="6">
        <v>57</v>
      </c>
      <c r="I27" s="6">
        <v>25</v>
      </c>
      <c r="J27" s="6">
        <v>1</v>
      </c>
      <c r="K27" s="6">
        <v>4</v>
      </c>
      <c r="L27" s="6">
        <v>1</v>
      </c>
      <c r="M27" s="6">
        <v>10</v>
      </c>
      <c r="N27" s="3">
        <f t="shared" si="0"/>
        <v>277</v>
      </c>
      <c r="O27" s="1"/>
      <c r="P27" s="3" t="s">
        <v>61</v>
      </c>
      <c r="Q27" s="3">
        <v>445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6">
        <v>26</v>
      </c>
      <c r="B28" s="6" t="s">
        <v>38</v>
      </c>
      <c r="C28" s="6">
        <v>23</v>
      </c>
      <c r="D28" s="6">
        <v>25</v>
      </c>
      <c r="E28" s="6">
        <v>13</v>
      </c>
      <c r="F28" s="6">
        <v>52</v>
      </c>
      <c r="G28" s="6">
        <v>36</v>
      </c>
      <c r="H28" s="6">
        <v>79</v>
      </c>
      <c r="I28" s="6">
        <v>56</v>
      </c>
      <c r="J28" s="6">
        <v>27</v>
      </c>
      <c r="K28" s="6">
        <v>13</v>
      </c>
      <c r="L28" s="6">
        <v>5</v>
      </c>
      <c r="M28" s="6">
        <v>40</v>
      </c>
      <c r="N28" s="3">
        <f t="shared" si="0"/>
        <v>369</v>
      </c>
      <c r="O28" s="1"/>
      <c r="P28" s="3" t="s">
        <v>57</v>
      </c>
      <c r="Q28" s="3">
        <v>473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6">
        <v>27</v>
      </c>
      <c r="B29" s="3" t="s">
        <v>67</v>
      </c>
      <c r="C29" s="6">
        <v>3</v>
      </c>
      <c r="D29" s="6">
        <v>9</v>
      </c>
      <c r="E29" s="6">
        <v>0</v>
      </c>
      <c r="F29" s="6">
        <v>11</v>
      </c>
      <c r="G29" s="6">
        <v>14</v>
      </c>
      <c r="H29" s="6">
        <v>11</v>
      </c>
      <c r="I29" s="6">
        <v>13</v>
      </c>
      <c r="J29" s="6">
        <v>10</v>
      </c>
      <c r="K29" s="6">
        <v>5</v>
      </c>
      <c r="L29" s="6">
        <v>0</v>
      </c>
      <c r="M29" s="6">
        <v>7</v>
      </c>
      <c r="N29" s="3">
        <f t="shared" si="0"/>
        <v>83</v>
      </c>
      <c r="O29" s="1"/>
      <c r="P29" s="8" t="s">
        <v>49</v>
      </c>
      <c r="Q29" s="3">
        <v>486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6">
        <v>28</v>
      </c>
      <c r="B30" s="6" t="s">
        <v>55</v>
      </c>
      <c r="C30" s="6">
        <v>18</v>
      </c>
      <c r="D30" s="6">
        <v>20</v>
      </c>
      <c r="E30" s="6">
        <v>30</v>
      </c>
      <c r="F30" s="6">
        <v>55</v>
      </c>
      <c r="G30" s="6">
        <v>40</v>
      </c>
      <c r="H30" s="6">
        <v>45</v>
      </c>
      <c r="I30" s="6">
        <v>72</v>
      </c>
      <c r="J30" s="6">
        <v>167</v>
      </c>
      <c r="K30" s="6">
        <v>92</v>
      </c>
      <c r="L30" s="6">
        <v>83</v>
      </c>
      <c r="M30" s="6">
        <v>32</v>
      </c>
      <c r="N30" s="3">
        <f t="shared" si="0"/>
        <v>654</v>
      </c>
      <c r="O30" s="1"/>
      <c r="P30" s="6" t="s">
        <v>55</v>
      </c>
      <c r="Q30" s="3">
        <v>654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6">
        <v>29</v>
      </c>
      <c r="B31" s="6" t="s">
        <v>66</v>
      </c>
      <c r="C31" s="6">
        <v>0</v>
      </c>
      <c r="D31" s="6">
        <v>0</v>
      </c>
      <c r="E31" s="6">
        <v>2</v>
      </c>
      <c r="F31" s="6">
        <v>9</v>
      </c>
      <c r="G31" s="6">
        <v>1</v>
      </c>
      <c r="H31" s="6">
        <v>3</v>
      </c>
      <c r="I31" s="6">
        <v>4</v>
      </c>
      <c r="J31" s="6">
        <v>0</v>
      </c>
      <c r="K31" s="6">
        <v>0</v>
      </c>
      <c r="L31" s="6">
        <v>0</v>
      </c>
      <c r="M31" s="6">
        <v>31</v>
      </c>
      <c r="N31" s="3">
        <f t="shared" si="0"/>
        <v>50</v>
      </c>
      <c r="O31" s="1"/>
      <c r="P31" s="3" t="s">
        <v>56</v>
      </c>
      <c r="Q31" s="3">
        <v>883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6">
        <v>30</v>
      </c>
      <c r="B32" s="6" t="s">
        <v>37</v>
      </c>
      <c r="C32" s="6">
        <v>17</v>
      </c>
      <c r="D32" s="6">
        <v>13</v>
      </c>
      <c r="E32" s="6">
        <v>17</v>
      </c>
      <c r="F32" s="6">
        <v>37</v>
      </c>
      <c r="G32" s="6">
        <v>28</v>
      </c>
      <c r="H32" s="6">
        <v>20</v>
      </c>
      <c r="I32" s="6">
        <v>36</v>
      </c>
      <c r="J32" s="6">
        <v>34</v>
      </c>
      <c r="K32" s="6">
        <v>33</v>
      </c>
      <c r="L32" s="6">
        <v>69</v>
      </c>
      <c r="M32" s="6">
        <v>16</v>
      </c>
      <c r="N32" s="3">
        <f t="shared" si="0"/>
        <v>320</v>
      </c>
      <c r="O32" s="1"/>
      <c r="P32" s="3" t="s">
        <v>48</v>
      </c>
      <c r="Q32" s="3">
        <v>922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70" t="s">
        <v>139</v>
      </c>
      <c r="B33" s="3" t="s">
        <v>140</v>
      </c>
      <c r="C33" s="7">
        <f>SUM(C3:C32)</f>
        <v>446</v>
      </c>
      <c r="D33" s="7">
        <f aca="true" t="shared" si="1" ref="D33:N33">SUM(D3:D32)</f>
        <v>414</v>
      </c>
      <c r="E33" s="7">
        <f t="shared" si="1"/>
        <v>507</v>
      </c>
      <c r="F33" s="7">
        <f t="shared" si="1"/>
        <v>1008</v>
      </c>
      <c r="G33" s="7">
        <f t="shared" si="1"/>
        <v>919</v>
      </c>
      <c r="H33" s="7">
        <f t="shared" si="1"/>
        <v>1161</v>
      </c>
      <c r="I33" s="7">
        <f t="shared" si="1"/>
        <v>1064</v>
      </c>
      <c r="J33" s="7">
        <f t="shared" si="1"/>
        <v>907</v>
      </c>
      <c r="K33" s="7">
        <f t="shared" si="1"/>
        <v>730</v>
      </c>
      <c r="L33" s="7">
        <f t="shared" si="1"/>
        <v>411</v>
      </c>
      <c r="M33" s="7">
        <f t="shared" si="1"/>
        <v>1128</v>
      </c>
      <c r="N33" s="72">
        <f t="shared" si="1"/>
        <v>8695</v>
      </c>
      <c r="O33" s="1"/>
      <c r="P33" s="3" t="s">
        <v>14</v>
      </c>
      <c r="Q33" s="73">
        <f>SUM(Q3:Q32)</f>
        <v>8695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</sheetData>
  <sheetProtection password="CE60" sheet="1" objects="1" scenarios="1"/>
  <mergeCells count="1">
    <mergeCell ref="B1:Q1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110"/>
  <sheetViews>
    <sheetView workbookViewId="0" topLeftCell="A1">
      <selection activeCell="B1" sqref="B1:O2"/>
    </sheetView>
  </sheetViews>
  <sheetFormatPr defaultColWidth="9.140625" defaultRowHeight="12.75"/>
  <cols>
    <col min="1" max="1" width="1.421875" style="2" customWidth="1"/>
    <col min="2" max="2" width="3.8515625" style="2" customWidth="1"/>
    <col min="3" max="3" width="23.00390625" style="2" customWidth="1"/>
    <col min="4" max="11" width="7.421875" style="2" customWidth="1"/>
    <col min="12" max="12" width="9.00390625" style="2" customWidth="1"/>
    <col min="13" max="14" width="7.421875" style="2" customWidth="1"/>
    <col min="15" max="16384" width="9.140625" style="2" customWidth="1"/>
  </cols>
  <sheetData>
    <row r="1" spans="1:64" ht="12.75">
      <c r="A1" s="1"/>
      <c r="B1" s="178" t="s">
        <v>162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53" t="s">
        <v>132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2.75">
      <c r="A2" s="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110">
        <f>P5+P6+P19</f>
        <v>100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2.75">
      <c r="A3" s="1"/>
      <c r="B3" s="169" t="s">
        <v>117</v>
      </c>
      <c r="C3" s="168" t="s">
        <v>148</v>
      </c>
      <c r="D3" s="168" t="s">
        <v>149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 t="s">
        <v>14</v>
      </c>
      <c r="P3" s="208">
        <v>5604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2.75">
      <c r="A4" s="1"/>
      <c r="B4" s="169"/>
      <c r="C4" s="16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191"/>
      <c r="P4" s="15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24.75" customHeight="1">
      <c r="A5" s="1"/>
      <c r="B5" s="5">
        <v>1</v>
      </c>
      <c r="C5" s="59" t="s">
        <v>116</v>
      </c>
      <c r="D5" s="47">
        <v>146</v>
      </c>
      <c r="E5" s="47">
        <v>121</v>
      </c>
      <c r="F5" s="47">
        <v>181</v>
      </c>
      <c r="G5" s="47">
        <v>346</v>
      </c>
      <c r="H5" s="47">
        <v>321</v>
      </c>
      <c r="I5" s="47">
        <v>345</v>
      </c>
      <c r="J5" s="47">
        <v>407</v>
      </c>
      <c r="K5" s="47">
        <v>275</v>
      </c>
      <c r="L5" s="47">
        <v>161</v>
      </c>
      <c r="M5" s="47">
        <v>151</v>
      </c>
      <c r="N5" s="47">
        <v>364</v>
      </c>
      <c r="O5" s="38">
        <f>SUM(D5:N5)</f>
        <v>2818</v>
      </c>
      <c r="P5" s="108">
        <f>ROUND(O5/P3*100,2)</f>
        <v>50.29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24.75" customHeight="1">
      <c r="A6" s="1"/>
      <c r="B6" s="54">
        <v>2</v>
      </c>
      <c r="C6" s="85" t="s">
        <v>115</v>
      </c>
      <c r="D6" s="47">
        <v>142</v>
      </c>
      <c r="E6" s="47">
        <v>137</v>
      </c>
      <c r="F6" s="47">
        <v>181</v>
      </c>
      <c r="G6" s="47">
        <v>278</v>
      </c>
      <c r="H6" s="47">
        <v>221</v>
      </c>
      <c r="I6" s="47">
        <v>357</v>
      </c>
      <c r="J6" s="47">
        <v>213</v>
      </c>
      <c r="K6" s="47">
        <v>251</v>
      </c>
      <c r="L6" s="47">
        <v>235</v>
      </c>
      <c r="M6" s="47">
        <v>105</v>
      </c>
      <c r="N6" s="47">
        <v>305</v>
      </c>
      <c r="O6" s="61">
        <f>SUM(D6:N6)</f>
        <v>2425</v>
      </c>
      <c r="P6" s="108">
        <f>ROUND(O6/P3*100,2)</f>
        <v>43.27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24.75" customHeight="1">
      <c r="A7" s="1"/>
      <c r="B7" s="169" t="s">
        <v>16</v>
      </c>
      <c r="C7" s="169"/>
      <c r="D7" s="91">
        <f>D5-D6</f>
        <v>4</v>
      </c>
      <c r="E7" s="47">
        <f aca="true" t="shared" si="0" ref="E7:N7">E5-E6</f>
        <v>-16</v>
      </c>
      <c r="F7" s="47">
        <f t="shared" si="0"/>
        <v>0</v>
      </c>
      <c r="G7" s="47">
        <f t="shared" si="0"/>
        <v>68</v>
      </c>
      <c r="H7" s="47">
        <f t="shared" si="0"/>
        <v>100</v>
      </c>
      <c r="I7" s="47">
        <f t="shared" si="0"/>
        <v>-12</v>
      </c>
      <c r="J7" s="47">
        <f t="shared" si="0"/>
        <v>194</v>
      </c>
      <c r="K7" s="47">
        <f t="shared" si="0"/>
        <v>24</v>
      </c>
      <c r="L7" s="47">
        <f t="shared" si="0"/>
        <v>-74</v>
      </c>
      <c r="M7" s="47">
        <f t="shared" si="0"/>
        <v>46</v>
      </c>
      <c r="N7" s="47">
        <f t="shared" si="0"/>
        <v>59</v>
      </c>
      <c r="O7" s="38">
        <f>SUM(D7:N7)</f>
        <v>393</v>
      </c>
      <c r="P7" s="10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2.75">
      <c r="A8" s="1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8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2.75">
      <c r="A9" s="1"/>
      <c r="B9" s="169" t="s">
        <v>117</v>
      </c>
      <c r="C9" s="168" t="s">
        <v>150</v>
      </c>
      <c r="D9" s="168" t="s">
        <v>149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 t="s">
        <v>14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1"/>
      <c r="B10" s="169"/>
      <c r="C10" s="168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19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24.75" customHeight="1">
      <c r="A11" s="1"/>
      <c r="B11" s="5">
        <v>1</v>
      </c>
      <c r="C11" s="59" t="s">
        <v>151</v>
      </c>
      <c r="D11" s="47">
        <v>181</v>
      </c>
      <c r="E11" s="47">
        <v>178</v>
      </c>
      <c r="F11" s="47">
        <v>216</v>
      </c>
      <c r="G11" s="47">
        <v>377</v>
      </c>
      <c r="H11" s="47">
        <v>347</v>
      </c>
      <c r="I11" s="47">
        <v>387</v>
      </c>
      <c r="J11" s="47">
        <v>412</v>
      </c>
      <c r="K11" s="47">
        <v>302</v>
      </c>
      <c r="L11" s="47">
        <v>246</v>
      </c>
      <c r="M11" s="47">
        <v>108</v>
      </c>
      <c r="N11" s="47">
        <v>425</v>
      </c>
      <c r="O11" s="38">
        <f>SUM(D11:N11)</f>
        <v>3179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24.75" customHeight="1">
      <c r="A12" s="1"/>
      <c r="B12" s="54">
        <v>2</v>
      </c>
      <c r="C12" s="85" t="s">
        <v>152</v>
      </c>
      <c r="D12" s="47">
        <v>137</v>
      </c>
      <c r="E12" s="47">
        <v>114</v>
      </c>
      <c r="F12" s="47">
        <v>168</v>
      </c>
      <c r="G12" s="47">
        <v>253</v>
      </c>
      <c r="H12" s="47">
        <v>237</v>
      </c>
      <c r="I12" s="47">
        <v>273</v>
      </c>
      <c r="J12" s="47">
        <v>189</v>
      </c>
      <c r="K12" s="47">
        <v>211</v>
      </c>
      <c r="L12" s="47">
        <v>190</v>
      </c>
      <c r="M12" s="47">
        <v>134</v>
      </c>
      <c r="N12" s="47">
        <v>323</v>
      </c>
      <c r="O12" s="61">
        <f>SUM(D12:N12)</f>
        <v>2229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24.75" customHeight="1">
      <c r="A13" s="16"/>
      <c r="B13" s="169" t="s">
        <v>16</v>
      </c>
      <c r="C13" s="169"/>
      <c r="D13" s="47">
        <f aca="true" t="shared" si="1" ref="D13:N13">D11-D12</f>
        <v>44</v>
      </c>
      <c r="E13" s="47">
        <f t="shared" si="1"/>
        <v>64</v>
      </c>
      <c r="F13" s="47">
        <f t="shared" si="1"/>
        <v>48</v>
      </c>
      <c r="G13" s="47">
        <f t="shared" si="1"/>
        <v>124</v>
      </c>
      <c r="H13" s="47">
        <f t="shared" si="1"/>
        <v>110</v>
      </c>
      <c r="I13" s="47">
        <f t="shared" si="1"/>
        <v>114</v>
      </c>
      <c r="J13" s="47">
        <f t="shared" si="1"/>
        <v>223</v>
      </c>
      <c r="K13" s="47">
        <f t="shared" si="1"/>
        <v>91</v>
      </c>
      <c r="L13" s="47">
        <f t="shared" si="1"/>
        <v>56</v>
      </c>
      <c r="M13" s="47">
        <f t="shared" si="1"/>
        <v>-26</v>
      </c>
      <c r="N13" s="47">
        <f t="shared" si="1"/>
        <v>102</v>
      </c>
      <c r="O13" s="38">
        <f>SUM(D13:N13)</f>
        <v>950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4.5" customHeight="1">
      <c r="A14" s="16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8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4.5" customHeight="1">
      <c r="A15" s="1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8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4.5" customHeight="1">
      <c r="A16" s="1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8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2.75">
      <c r="A17" s="16"/>
      <c r="B17" s="209" t="s">
        <v>117</v>
      </c>
      <c r="C17" s="168" t="s">
        <v>154</v>
      </c>
      <c r="D17" s="168" t="s">
        <v>149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 t="s">
        <v>14</v>
      </c>
      <c r="P17" s="168" t="s">
        <v>132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.75">
      <c r="A18" s="16"/>
      <c r="B18" s="191"/>
      <c r="C18" s="168"/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  <c r="N18" s="3">
        <v>11</v>
      </c>
      <c r="O18" s="191"/>
      <c r="P18" s="19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24.75" customHeight="1">
      <c r="A19" s="1"/>
      <c r="B19" s="5">
        <v>3</v>
      </c>
      <c r="C19" s="3" t="s">
        <v>153</v>
      </c>
      <c r="D19" s="47">
        <v>25</v>
      </c>
      <c r="E19" s="47">
        <v>22</v>
      </c>
      <c r="F19" s="47">
        <v>19</v>
      </c>
      <c r="G19" s="47">
        <v>48</v>
      </c>
      <c r="H19" s="47">
        <v>40</v>
      </c>
      <c r="I19" s="47">
        <v>32</v>
      </c>
      <c r="J19" s="47">
        <v>43</v>
      </c>
      <c r="K19" s="47">
        <v>30</v>
      </c>
      <c r="L19" s="47">
        <v>20</v>
      </c>
      <c r="M19" s="47">
        <v>3</v>
      </c>
      <c r="N19" s="47">
        <v>79</v>
      </c>
      <c r="O19" s="38">
        <f>SUM(D19:N19)</f>
        <v>361</v>
      </c>
      <c r="P19" s="108">
        <f>ROUND(O19/P3*100,2)</f>
        <v>6.44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24.75" customHeight="1">
      <c r="A20" s="1"/>
      <c r="B20" s="5">
        <v>0</v>
      </c>
      <c r="C20" s="3" t="s">
        <v>155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84">
        <f>SUM(D20:N20)</f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4.5" customHeight="1">
      <c r="A21" s="1"/>
      <c r="B21" s="35"/>
      <c r="C21" s="8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8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2.75">
      <c r="A22" s="1"/>
      <c r="B22" s="35"/>
      <c r="C22" s="8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83"/>
      <c r="O22" s="8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2.75">
      <c r="A23" s="1"/>
      <c r="B23" s="98"/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64"/>
      <c r="O23" s="10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9.5" customHeight="1">
      <c r="A24" s="1"/>
      <c r="B24" s="202" t="s">
        <v>156</v>
      </c>
      <c r="C24" s="200"/>
      <c r="D24" s="203">
        <f>O11</f>
        <v>3179</v>
      </c>
      <c r="E24" s="204"/>
      <c r="F24" s="162" t="s">
        <v>158</v>
      </c>
      <c r="G24" s="200"/>
      <c r="H24" s="200"/>
      <c r="I24" s="200"/>
      <c r="J24" s="203">
        <f>O12</f>
        <v>2229</v>
      </c>
      <c r="K24" s="204"/>
      <c r="L24" s="207" t="s">
        <v>160</v>
      </c>
      <c r="M24" s="207"/>
      <c r="N24" s="200"/>
      <c r="O24" s="89">
        <v>0</v>
      </c>
      <c r="P24" s="8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9.5" customHeight="1">
      <c r="A25" s="1"/>
      <c r="B25" s="202" t="s">
        <v>157</v>
      </c>
      <c r="C25" s="200"/>
      <c r="D25" s="203">
        <f>O6</f>
        <v>2425</v>
      </c>
      <c r="E25" s="204"/>
      <c r="F25" s="162" t="s">
        <v>159</v>
      </c>
      <c r="G25" s="200"/>
      <c r="H25" s="200"/>
      <c r="I25" s="200"/>
      <c r="J25" s="203">
        <f>O5</f>
        <v>2818</v>
      </c>
      <c r="K25" s="204"/>
      <c r="L25" s="207" t="s">
        <v>161</v>
      </c>
      <c r="M25" s="200"/>
      <c r="N25" s="200"/>
      <c r="O25" s="90">
        <f>O19</f>
        <v>361</v>
      </c>
      <c r="P25" s="8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9.5" customHeight="1">
      <c r="A26" s="1"/>
      <c r="B26" s="196" t="s">
        <v>16</v>
      </c>
      <c r="C26" s="197"/>
      <c r="D26" s="198">
        <f>D25-D24</f>
        <v>-754</v>
      </c>
      <c r="E26" s="199"/>
      <c r="F26" s="201" t="s">
        <v>16</v>
      </c>
      <c r="G26" s="197"/>
      <c r="H26" s="197"/>
      <c r="I26" s="197"/>
      <c r="J26" s="205">
        <f>J25-J24</f>
        <v>589</v>
      </c>
      <c r="K26" s="206"/>
      <c r="L26" s="201" t="s">
        <v>16</v>
      </c>
      <c r="M26" s="197"/>
      <c r="N26" s="197"/>
      <c r="O26" s="102">
        <f>O25-O24</f>
        <v>361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2.75">
      <c r="A27" s="1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8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</sheetData>
  <sheetProtection password="CE60" sheet="1" objects="1" scenarios="1"/>
  <mergeCells count="32">
    <mergeCell ref="P3:P4"/>
    <mergeCell ref="P17:P18"/>
    <mergeCell ref="B1:O2"/>
    <mergeCell ref="J24:K24"/>
    <mergeCell ref="B13:C13"/>
    <mergeCell ref="C17:C18"/>
    <mergeCell ref="D17:N17"/>
    <mergeCell ref="O17:O18"/>
    <mergeCell ref="B17:B18"/>
    <mergeCell ref="D3:N3"/>
    <mergeCell ref="J25:K25"/>
    <mergeCell ref="J26:K26"/>
    <mergeCell ref="L24:N24"/>
    <mergeCell ref="L25:N25"/>
    <mergeCell ref="L26:N26"/>
    <mergeCell ref="B26:C26"/>
    <mergeCell ref="D26:E26"/>
    <mergeCell ref="F24:I24"/>
    <mergeCell ref="F25:I25"/>
    <mergeCell ref="F26:I26"/>
    <mergeCell ref="B24:C24"/>
    <mergeCell ref="D24:E24"/>
    <mergeCell ref="B25:C25"/>
    <mergeCell ref="D25:E25"/>
    <mergeCell ref="O3:O4"/>
    <mergeCell ref="B9:B10"/>
    <mergeCell ref="C9:C10"/>
    <mergeCell ref="D9:N9"/>
    <mergeCell ref="O9:O10"/>
    <mergeCell ref="B7:C7"/>
    <mergeCell ref="B3:B4"/>
    <mergeCell ref="C3:C4"/>
  </mergeCells>
  <dataValidations count="1">
    <dataValidation allowBlank="1" showInputMessage="1" showErrorMessage="1" prompt="voti validi di lista" sqref="P3:P4"/>
  </dataValidation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109"/>
  <sheetViews>
    <sheetView workbookViewId="0" topLeftCell="A1">
      <selection activeCell="A1" sqref="A1:C1"/>
    </sheetView>
  </sheetViews>
  <sheetFormatPr defaultColWidth="9.140625" defaultRowHeight="12.75"/>
  <cols>
    <col min="1" max="1" width="3.7109375" style="2" customWidth="1"/>
    <col min="2" max="2" width="28.421875" style="2" customWidth="1"/>
    <col min="3" max="4" width="11.8515625" style="2" customWidth="1"/>
    <col min="5" max="5" width="16.140625" style="2" customWidth="1"/>
    <col min="6" max="6" width="5.57421875" style="2" customWidth="1"/>
    <col min="7" max="7" width="33.8515625" style="2" customWidth="1"/>
    <col min="8" max="8" width="15.57421875" style="2" customWidth="1"/>
    <col min="9" max="16384" width="9.140625" style="2" customWidth="1"/>
  </cols>
  <sheetData>
    <row r="1" spans="1:50" ht="12.75">
      <c r="A1" s="146" t="s">
        <v>170</v>
      </c>
      <c r="B1" s="146"/>
      <c r="C1" s="146"/>
      <c r="D1" s="54" t="s">
        <v>164</v>
      </c>
      <c r="E1" s="59" t="s">
        <v>171</v>
      </c>
      <c r="F1" s="1"/>
      <c r="G1" s="103" t="s">
        <v>175</v>
      </c>
      <c r="H1" s="93" t="s">
        <v>172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2.75">
      <c r="A2" s="5" t="s">
        <v>117</v>
      </c>
      <c r="B2" s="146" t="s">
        <v>43</v>
      </c>
      <c r="C2" s="191"/>
      <c r="D2" s="54" t="s">
        <v>163</v>
      </c>
      <c r="E2" s="54" t="s">
        <v>166</v>
      </c>
      <c r="F2" s="1"/>
      <c r="G2" s="29" t="str">
        <f>B31</f>
        <v>Carvelli Paola</v>
      </c>
      <c r="H2" s="25">
        <f>C31</f>
        <v>883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2.75">
      <c r="A3" s="5">
        <v>1</v>
      </c>
      <c r="B3" s="8" t="s">
        <v>74</v>
      </c>
      <c r="C3" s="3">
        <v>21</v>
      </c>
      <c r="D3" s="54" t="s">
        <v>21</v>
      </c>
      <c r="E3" s="104" t="s">
        <v>165</v>
      </c>
      <c r="F3" s="1"/>
      <c r="G3" s="29" t="str">
        <f>B30</f>
        <v>Calaminici Enzo</v>
      </c>
      <c r="H3" s="25">
        <f>C30</f>
        <v>654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2.75">
      <c r="A4" s="5">
        <v>2</v>
      </c>
      <c r="B4" s="8" t="s">
        <v>69</v>
      </c>
      <c r="C4" s="3">
        <v>25</v>
      </c>
      <c r="D4" s="54" t="s">
        <v>21</v>
      </c>
      <c r="E4" s="104" t="s">
        <v>165</v>
      </c>
      <c r="F4" s="1"/>
      <c r="G4" s="29" t="str">
        <f>B28</f>
        <v>Elia Carmela</v>
      </c>
      <c r="H4" s="25">
        <f>C28</f>
        <v>473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2.75">
      <c r="A5" s="5">
        <v>3</v>
      </c>
      <c r="B5" s="6" t="s">
        <v>68</v>
      </c>
      <c r="C5" s="3">
        <v>28</v>
      </c>
      <c r="D5" s="54" t="s">
        <v>21</v>
      </c>
      <c r="E5" s="104" t="s">
        <v>165</v>
      </c>
      <c r="F5" s="1"/>
      <c r="G5" s="29" t="str">
        <f>B27</f>
        <v>Scordamaglia Agata</v>
      </c>
      <c r="H5" s="25">
        <f>C27</f>
        <v>445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2.75">
      <c r="A6" s="5">
        <v>4</v>
      </c>
      <c r="B6" s="3" t="s">
        <v>73</v>
      </c>
      <c r="C6" s="3">
        <v>30</v>
      </c>
      <c r="D6" s="54" t="s">
        <v>21</v>
      </c>
      <c r="E6" s="104" t="s">
        <v>165</v>
      </c>
      <c r="F6" s="1"/>
      <c r="G6" s="29" t="str">
        <f>B25</f>
        <v>Scordamaglia Giuseppe</v>
      </c>
      <c r="H6" s="25">
        <f>C25</f>
        <v>408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2.75">
      <c r="A7" s="5">
        <v>5</v>
      </c>
      <c r="B7" s="3" t="s">
        <v>70</v>
      </c>
      <c r="C7" s="3">
        <v>38</v>
      </c>
      <c r="D7" s="54" t="s">
        <v>21</v>
      </c>
      <c r="E7" s="104" t="s">
        <v>165</v>
      </c>
      <c r="F7" s="1"/>
      <c r="G7" s="29" t="str">
        <f>B23</f>
        <v>Rocca Diego</v>
      </c>
      <c r="H7" s="25">
        <f>C23</f>
        <v>395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2.75">
      <c r="A8" s="5">
        <v>6</v>
      </c>
      <c r="B8" s="6" t="s">
        <v>72</v>
      </c>
      <c r="C8" s="3">
        <v>47</v>
      </c>
      <c r="D8" s="54" t="s">
        <v>21</v>
      </c>
      <c r="E8" s="104" t="s">
        <v>165</v>
      </c>
      <c r="F8" s="1"/>
      <c r="G8" s="29" t="str">
        <f>B22</f>
        <v>Ierardi Vincenzo</v>
      </c>
      <c r="H8" s="25">
        <f>C22</f>
        <v>389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2.75">
      <c r="A9" s="5">
        <v>7</v>
      </c>
      <c r="B9" s="3" t="s">
        <v>71</v>
      </c>
      <c r="C9" s="3">
        <v>50</v>
      </c>
      <c r="D9" s="54" t="s">
        <v>21</v>
      </c>
      <c r="E9" s="104" t="s">
        <v>165</v>
      </c>
      <c r="F9" s="1"/>
      <c r="G9" s="29"/>
      <c r="H9" s="2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2.75">
      <c r="A10" s="5">
        <v>8</v>
      </c>
      <c r="B10" s="6" t="s">
        <v>66</v>
      </c>
      <c r="C10" s="3">
        <v>50</v>
      </c>
      <c r="D10" s="54" t="s">
        <v>21</v>
      </c>
      <c r="E10" s="104" t="s">
        <v>165</v>
      </c>
      <c r="F10" s="1"/>
      <c r="G10" s="105" t="s">
        <v>176</v>
      </c>
      <c r="H10" s="106" t="s">
        <v>143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2.75">
      <c r="A11" s="5">
        <v>9</v>
      </c>
      <c r="B11" s="6" t="s">
        <v>75</v>
      </c>
      <c r="C11" s="3">
        <v>65</v>
      </c>
      <c r="D11" s="54" t="s">
        <v>21</v>
      </c>
      <c r="E11" s="104" t="s">
        <v>165</v>
      </c>
      <c r="F11" s="1"/>
      <c r="G11" s="29" t="str">
        <f>B32</f>
        <v>Poerio Elisa</v>
      </c>
      <c r="H11" s="25">
        <f>C32</f>
        <v>922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2.75">
      <c r="A12" s="5">
        <v>10</v>
      </c>
      <c r="B12" s="3" t="s">
        <v>67</v>
      </c>
      <c r="C12" s="3">
        <v>83</v>
      </c>
      <c r="D12" s="54" t="s">
        <v>21</v>
      </c>
      <c r="E12" s="104" t="s">
        <v>165</v>
      </c>
      <c r="F12" s="1"/>
      <c r="G12" s="29" t="str">
        <f>B29</f>
        <v>Saporito Tiziano</v>
      </c>
      <c r="H12" s="25">
        <f>C29</f>
        <v>486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2.75">
      <c r="A13" s="5">
        <v>11</v>
      </c>
      <c r="B13" s="6" t="s">
        <v>50</v>
      </c>
      <c r="C13" s="3">
        <v>166</v>
      </c>
      <c r="D13" s="54" t="s">
        <v>163</v>
      </c>
      <c r="E13" s="104" t="s">
        <v>165</v>
      </c>
      <c r="F13" s="1"/>
      <c r="G13" s="66" t="s">
        <v>173</v>
      </c>
      <c r="H13" s="92" t="s">
        <v>174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2.75">
      <c r="A14" s="5">
        <v>12</v>
      </c>
      <c r="B14" s="8" t="s">
        <v>59</v>
      </c>
      <c r="C14" s="3">
        <v>194</v>
      </c>
      <c r="D14" s="54" t="s">
        <v>164</v>
      </c>
      <c r="E14" s="104" t="s">
        <v>165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2.75">
      <c r="A15" s="5">
        <v>13</v>
      </c>
      <c r="B15" s="8" t="s">
        <v>62</v>
      </c>
      <c r="C15" s="3">
        <v>239</v>
      </c>
      <c r="D15" s="54" t="s">
        <v>164</v>
      </c>
      <c r="E15" s="104" t="s">
        <v>165</v>
      </c>
      <c r="F15" s="1"/>
      <c r="G15" s="107" t="s">
        <v>177</v>
      </c>
      <c r="H15" s="93" t="s">
        <v>143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.75">
      <c r="A16" s="5">
        <v>14</v>
      </c>
      <c r="B16" s="6" t="s">
        <v>63</v>
      </c>
      <c r="C16" s="3">
        <v>240</v>
      </c>
      <c r="D16" s="54" t="s">
        <v>164</v>
      </c>
      <c r="E16" s="104" t="s">
        <v>165</v>
      </c>
      <c r="F16" s="1"/>
      <c r="G16" s="202" t="str">
        <f>B16</f>
        <v>Venneri Fabio</v>
      </c>
      <c r="H16" s="211">
        <f>C16</f>
        <v>240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2.75">
      <c r="A17" s="5">
        <v>15</v>
      </c>
      <c r="B17" s="8" t="s">
        <v>47</v>
      </c>
      <c r="C17" s="3">
        <v>274</v>
      </c>
      <c r="D17" s="54" t="s">
        <v>163</v>
      </c>
      <c r="E17" s="104" t="s">
        <v>165</v>
      </c>
      <c r="F17" s="1"/>
      <c r="G17" s="202"/>
      <c r="H17" s="2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2.75">
      <c r="A18" s="5">
        <v>16</v>
      </c>
      <c r="B18" s="6" t="s">
        <v>39</v>
      </c>
      <c r="C18" s="3">
        <v>277</v>
      </c>
      <c r="D18" s="54" t="s">
        <v>163</v>
      </c>
      <c r="E18" s="104" t="s">
        <v>165</v>
      </c>
      <c r="F18" s="1"/>
      <c r="G18" s="202"/>
      <c r="H18" s="2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2.75">
      <c r="A19" s="5">
        <v>17</v>
      </c>
      <c r="B19" s="6" t="s">
        <v>40</v>
      </c>
      <c r="C19" s="3">
        <v>289</v>
      </c>
      <c r="D19" s="54" t="s">
        <v>163</v>
      </c>
      <c r="E19" s="104" t="s">
        <v>165</v>
      </c>
      <c r="F19" s="1"/>
      <c r="G19" s="202"/>
      <c r="H19" s="2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2.75">
      <c r="A20" s="5">
        <v>18</v>
      </c>
      <c r="B20" s="6" t="s">
        <v>37</v>
      </c>
      <c r="C20" s="3">
        <v>320</v>
      </c>
      <c r="D20" s="54" t="s">
        <v>163</v>
      </c>
      <c r="E20" s="104" t="s">
        <v>165</v>
      </c>
      <c r="F20" s="1"/>
      <c r="G20" s="202"/>
      <c r="H20" s="2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2.75">
      <c r="A21" s="5">
        <v>19</v>
      </c>
      <c r="B21" s="6" t="s">
        <v>142</v>
      </c>
      <c r="C21" s="3">
        <v>369</v>
      </c>
      <c r="D21" s="54" t="s">
        <v>163</v>
      </c>
      <c r="E21" s="104" t="s">
        <v>165</v>
      </c>
      <c r="F21" s="1"/>
      <c r="G21" s="202"/>
      <c r="H21" s="2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2.75">
      <c r="A22" s="5">
        <v>20</v>
      </c>
      <c r="B22" s="94" t="s">
        <v>58</v>
      </c>
      <c r="C22" s="3">
        <v>389</v>
      </c>
      <c r="D22" s="54" t="s">
        <v>164</v>
      </c>
      <c r="E22" s="54" t="s">
        <v>166</v>
      </c>
      <c r="F22" s="1"/>
      <c r="G22" s="202"/>
      <c r="H22" s="2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2.75">
      <c r="A23" s="5">
        <v>21</v>
      </c>
      <c r="B23" s="94" t="s">
        <v>60</v>
      </c>
      <c r="C23" s="3">
        <v>395</v>
      </c>
      <c r="D23" s="54" t="s">
        <v>164</v>
      </c>
      <c r="E23" s="54" t="s">
        <v>166</v>
      </c>
      <c r="F23" s="1"/>
      <c r="G23" s="202" t="str">
        <f>B15</f>
        <v>Saporito Genunzio</v>
      </c>
      <c r="H23" s="211">
        <f>C15</f>
        <v>239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2.75">
      <c r="A24" s="5">
        <v>22</v>
      </c>
      <c r="B24" s="3" t="s">
        <v>45</v>
      </c>
      <c r="C24" s="3">
        <v>402</v>
      </c>
      <c r="D24" s="54" t="s">
        <v>163</v>
      </c>
      <c r="E24" s="104" t="s">
        <v>165</v>
      </c>
      <c r="F24" s="1"/>
      <c r="G24" s="202"/>
      <c r="H24" s="2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2.75">
      <c r="A25" s="5">
        <v>23</v>
      </c>
      <c r="B25" s="94" t="s">
        <v>105</v>
      </c>
      <c r="C25" s="3">
        <v>408</v>
      </c>
      <c r="D25" s="54" t="s">
        <v>164</v>
      </c>
      <c r="E25" s="54" t="s">
        <v>166</v>
      </c>
      <c r="F25" s="1"/>
      <c r="G25" s="202"/>
      <c r="H25" s="2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2.75">
      <c r="A26" s="5">
        <v>24</v>
      </c>
      <c r="B26" s="3" t="s">
        <v>46</v>
      </c>
      <c r="C26" s="3">
        <v>433</v>
      </c>
      <c r="D26" s="54" t="s">
        <v>163</v>
      </c>
      <c r="E26" s="104" t="s">
        <v>165</v>
      </c>
      <c r="F26" s="1"/>
      <c r="G26" s="202"/>
      <c r="H26" s="2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.75">
      <c r="A27" s="5">
        <v>25</v>
      </c>
      <c r="B27" s="81" t="s">
        <v>61</v>
      </c>
      <c r="C27" s="3">
        <v>445</v>
      </c>
      <c r="D27" s="54" t="s">
        <v>164</v>
      </c>
      <c r="E27" s="54" t="s">
        <v>166</v>
      </c>
      <c r="F27" s="1"/>
      <c r="G27" s="202"/>
      <c r="H27" s="2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.75">
      <c r="A28" s="5">
        <v>26</v>
      </c>
      <c r="B28" s="81" t="s">
        <v>57</v>
      </c>
      <c r="C28" s="3">
        <v>473</v>
      </c>
      <c r="D28" s="54" t="s">
        <v>164</v>
      </c>
      <c r="E28" s="54" t="s">
        <v>166</v>
      </c>
      <c r="F28" s="1"/>
      <c r="G28" s="202"/>
      <c r="H28" s="2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.75">
      <c r="A29" s="5">
        <v>27</v>
      </c>
      <c r="B29" s="94" t="s">
        <v>49</v>
      </c>
      <c r="C29" s="3">
        <v>486</v>
      </c>
      <c r="D29" s="54" t="s">
        <v>163</v>
      </c>
      <c r="E29" s="54" t="s">
        <v>166</v>
      </c>
      <c r="F29" s="1"/>
      <c r="G29" s="202"/>
      <c r="H29" s="2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2.75">
      <c r="A30" s="5">
        <v>28</v>
      </c>
      <c r="B30" s="95" t="s">
        <v>55</v>
      </c>
      <c r="C30" s="3">
        <v>654</v>
      </c>
      <c r="D30" s="54" t="s">
        <v>164</v>
      </c>
      <c r="E30" s="54" t="s">
        <v>166</v>
      </c>
      <c r="F30" s="1"/>
      <c r="G30" s="202" t="str">
        <f>B14</f>
        <v>Lavigna Serafino</v>
      </c>
      <c r="H30" s="211">
        <f>C14</f>
        <v>194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5">
        <v>29</v>
      </c>
      <c r="B31" s="81" t="s">
        <v>56</v>
      </c>
      <c r="C31" s="3">
        <v>883</v>
      </c>
      <c r="D31" s="54" t="s">
        <v>164</v>
      </c>
      <c r="E31" s="54" t="s">
        <v>166</v>
      </c>
      <c r="F31" s="1"/>
      <c r="G31" s="202"/>
      <c r="H31" s="2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>
      <c r="A32" s="5">
        <v>30</v>
      </c>
      <c r="B32" s="81" t="s">
        <v>48</v>
      </c>
      <c r="C32" s="3">
        <v>922</v>
      </c>
      <c r="D32" s="54" t="s">
        <v>163</v>
      </c>
      <c r="E32" s="54" t="s">
        <v>166</v>
      </c>
      <c r="F32" s="1"/>
      <c r="G32" s="202"/>
      <c r="H32" s="2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168" t="s">
        <v>169</v>
      </c>
      <c r="B33" s="191"/>
      <c r="C33" s="210">
        <f>SUM(C3:C32)</f>
        <v>8695</v>
      </c>
      <c r="D33" s="209"/>
      <c r="E33" s="209"/>
      <c r="F33" s="1"/>
      <c r="G33" s="212"/>
      <c r="H33" s="21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4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</sheetData>
  <sheetProtection password="CE60" sheet="1" objects="1" scenarios="1"/>
  <mergeCells count="10">
    <mergeCell ref="H16:H22"/>
    <mergeCell ref="G23:G29"/>
    <mergeCell ref="H23:H29"/>
    <mergeCell ref="G30:G33"/>
    <mergeCell ref="H30:H33"/>
    <mergeCell ref="B2:C2"/>
    <mergeCell ref="C33:E33"/>
    <mergeCell ref="A1:C1"/>
    <mergeCell ref="G16:G22"/>
    <mergeCell ref="A33:B33"/>
  </mergeCells>
  <dataValidations count="1">
    <dataValidation allowBlank="1" showInputMessage="1" showErrorMessage="1" prompt="con maggior numero di voti" sqref="H11"/>
  </dataValidation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Peppe</cp:lastModifiedBy>
  <cp:lastPrinted>2013-05-31T22:29:01Z</cp:lastPrinted>
  <dcterms:created xsi:type="dcterms:W3CDTF">2003-05-28T17:45:18Z</dcterms:created>
  <dcterms:modified xsi:type="dcterms:W3CDTF">2017-07-16T22:00:02Z</dcterms:modified>
  <cp:category/>
  <cp:version/>
  <cp:contentType/>
  <cp:contentStatus/>
</cp:coreProperties>
</file>