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0620" activeTab="0"/>
  </bookViews>
  <sheets>
    <sheet name="Per2023" sheetId="1" r:id="rId1"/>
    <sheet name="Foglio1" sheetId="2" state="hidden" r:id="rId2"/>
    <sheet name="netto" sheetId="3" state="hidden" r:id="rId3"/>
  </sheets>
  <definedNames>
    <definedName name="_xlnm.Print_Area" localSheetId="0">'Per2023'!$A$1:$H$18</definedName>
  </definedNames>
  <calcPr fullCalcOnLoad="1"/>
</workbook>
</file>

<file path=xl/sharedStrings.xml><?xml version="1.0" encoding="utf-8"?>
<sst xmlns="http://schemas.openxmlformats.org/spreadsheetml/2006/main" count="133" uniqueCount="85">
  <si>
    <t>da</t>
  </si>
  <si>
    <t>a</t>
  </si>
  <si>
    <t>%</t>
  </si>
  <si>
    <t>% rivalutata</t>
  </si>
  <si>
    <t>--</t>
  </si>
  <si>
    <t>Sino a 4 volte il minimo</t>
  </si>
  <si>
    <t>Sino a 5 volte il minimo</t>
  </si>
  <si>
    <t>Sino a 6 volte il minimo</t>
  </si>
  <si>
    <t>Sino a 8 volte il minimo</t>
  </si>
  <si>
    <t>Sino a 10 volte il minimo</t>
  </si>
  <si>
    <t>oltre 10 volte il minimo</t>
  </si>
  <si>
    <t>Fascia</t>
  </si>
  <si>
    <t>Apri il filtro  fascia</t>
  </si>
  <si>
    <t>minimo:</t>
  </si>
  <si>
    <t>Quota di rivalutazione</t>
  </si>
  <si>
    <t>Rivalutazione conplessiva</t>
  </si>
  <si>
    <t>m</t>
  </si>
  <si>
    <t>4m</t>
  </si>
  <si>
    <t>5m</t>
  </si>
  <si>
    <t>6m</t>
  </si>
  <si>
    <t>8m</t>
  </si>
  <si>
    <t>10m</t>
  </si>
  <si>
    <t>oltre</t>
  </si>
  <si>
    <t>4 volte</t>
  </si>
  <si>
    <t>5 volte</t>
  </si>
  <si>
    <t>lordo pensione 2022</t>
  </si>
  <si>
    <t>lordo mensile 2023</t>
  </si>
  <si>
    <t>quadratura</t>
  </si>
  <si>
    <t>Oltre 5.395,71</t>
  </si>
  <si>
    <t>% tetto fisso</t>
  </si>
  <si>
    <t>Sino a 4 volte il minimo 7,30%</t>
  </si>
  <si>
    <t>Minimo</t>
  </si>
  <si>
    <t>% spettante 2023</t>
  </si>
  <si>
    <t>Differenza</t>
  </si>
  <si>
    <t>aumento mensile lordo 2023</t>
  </si>
  <si>
    <t>lordo annuo 2023 con 13 M</t>
  </si>
  <si>
    <t xml:space="preserve"> annuale lordo 2023</t>
  </si>
  <si>
    <t xml:space="preserve">Irpef </t>
  </si>
  <si>
    <t>lordo</t>
  </si>
  <si>
    <t>Comunale</t>
  </si>
  <si>
    <t>netto</t>
  </si>
  <si>
    <t>13 M</t>
  </si>
  <si>
    <t>totale</t>
  </si>
  <si>
    <t>Irpef</t>
  </si>
  <si>
    <t>detraz</t>
  </si>
  <si>
    <t>imponibile</t>
  </si>
  <si>
    <t>addiz</t>
  </si>
  <si>
    <t>cong</t>
  </si>
  <si>
    <t>cong.</t>
  </si>
  <si>
    <t>mensile</t>
  </si>
  <si>
    <t>pers.le</t>
  </si>
  <si>
    <t>fiscale</t>
  </si>
  <si>
    <t>netta</t>
  </si>
  <si>
    <t>Reg,le</t>
  </si>
  <si>
    <t>perequaz</t>
  </si>
  <si>
    <t>pagato</t>
  </si>
  <si>
    <t>differenza</t>
  </si>
  <si>
    <t>che riducono</t>
  </si>
  <si>
    <t xml:space="preserve">ritenute  mensili </t>
  </si>
  <si>
    <t>l'imponibile</t>
  </si>
  <si>
    <t>altre</t>
  </si>
  <si>
    <t>ritenute</t>
  </si>
  <si>
    <t>o trattenute</t>
  </si>
  <si>
    <t>al lordo</t>
  </si>
  <si>
    <t>pensione 2022</t>
  </si>
  <si>
    <t>pensione da gennaio 2023</t>
  </si>
  <si>
    <t>Calcoli</t>
  </si>
  <si>
    <t>da cedolino</t>
  </si>
  <si>
    <t>lorda</t>
  </si>
  <si>
    <t>Quadratura</t>
  </si>
  <si>
    <t>-</t>
  </si>
  <si>
    <t>meno</t>
  </si>
  <si>
    <t>più</t>
  </si>
  <si>
    <t>∞</t>
  </si>
  <si>
    <t>Importo dell'assegno mensile lordo nel 2022</t>
  </si>
  <si>
    <t>Tasso di rivalutazione per il 2023</t>
  </si>
  <si>
    <t>Fino a 4 volte la minima con rivalutazione</t>
  </si>
  <si>
    <t>Fino a 5 volte la minima con rivalutazione</t>
  </si>
  <si>
    <t>Fino a 6 volte la minima con rivalutazione</t>
  </si>
  <si>
    <t>Fino a 8 volte la minima con rivalutazione</t>
  </si>
  <si>
    <t>Fino a 10 volte la minima con rivalutazione</t>
  </si>
  <si>
    <t>Oltre 10 volte la minima con rivalutazione</t>
  </si>
  <si>
    <t>Importo lordo</t>
  </si>
  <si>
    <t>Spettante</t>
  </si>
  <si>
    <r>
      <t>Digita</t>
    </r>
    <r>
      <rPr>
        <b/>
        <sz val="10"/>
        <rFont val="Arial"/>
        <family val="2"/>
      </rPr>
      <t xml:space="preserve"> l'importo pensione mensile lordo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</si>
</sst>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.000%"/>
  </numFmts>
  <fonts count="3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sz val="10"/>
      <color indexed="9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16" fillId="9" borderId="1" applyNumberFormat="0" applyAlignment="0" applyProtection="0"/>
    <xf numFmtId="0" fontId="17" fillId="0" borderId="2" applyNumberFormat="0" applyFill="0" applyAlignment="0" applyProtection="0"/>
    <xf numFmtId="0" fontId="18" fillId="13" borderId="3" applyNumberFormat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0" fontId="15" fillId="9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17" borderId="0" applyNumberFormat="0" applyBorder="0" applyAlignment="0" applyProtection="0"/>
    <xf numFmtId="0" fontId="11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4" borderId="0" xfId="0" applyFont="1" applyFill="1" applyAlignment="1" applyProtection="1">
      <alignment/>
      <protection hidden="1"/>
    </xf>
    <xf numFmtId="10" fontId="3" fillId="4" borderId="0" xfId="0" applyNumberFormat="1" applyFont="1" applyFill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 wrapText="1"/>
      <protection hidden="1"/>
    </xf>
    <xf numFmtId="4" fontId="0" fillId="0" borderId="10" xfId="0" applyNumberFormat="1" applyFont="1" applyFill="1" applyBorder="1" applyAlignment="1" applyProtection="1">
      <alignment horizontal="right" wrapText="1"/>
      <protection hidden="1"/>
    </xf>
    <xf numFmtId="10" fontId="0" fillId="0" borderId="11" xfId="48" applyNumberFormat="1" applyFont="1" applyFill="1" applyBorder="1" applyAlignment="1" applyProtection="1">
      <alignment horizontal="center" wrapText="1"/>
      <protection hidden="1"/>
    </xf>
    <xf numFmtId="10" fontId="0" fillId="0" borderId="12" xfId="48" applyNumberFormat="1" applyFont="1" applyFill="1" applyBorder="1" applyAlignment="1" applyProtection="1">
      <alignment horizontal="center" wrapText="1"/>
      <protection hidden="1"/>
    </xf>
    <xf numFmtId="10" fontId="0" fillId="0" borderId="10" xfId="48" applyNumberFormat="1" applyFont="1" applyFill="1" applyBorder="1" applyAlignment="1" applyProtection="1">
      <alignment horizontal="center" wrapText="1"/>
      <protection hidden="1"/>
    </xf>
    <xf numFmtId="0" fontId="31" fillId="0" borderId="10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wrapText="1"/>
      <protection hidden="1"/>
    </xf>
    <xf numFmtId="0" fontId="31" fillId="0" borderId="0" xfId="0" applyFont="1" applyFill="1" applyAlignment="1" applyProtection="1">
      <alignment/>
      <protection hidden="1"/>
    </xf>
    <xf numFmtId="43" fontId="31" fillId="0" borderId="0" xfId="43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31" fillId="0" borderId="11" xfId="0" applyFont="1" applyFill="1" applyBorder="1" applyAlignment="1" applyProtection="1">
      <alignment horizontal="left" vertical="center"/>
      <protection hidden="1"/>
    </xf>
    <xf numFmtId="0" fontId="31" fillId="0" borderId="13" xfId="0" applyFont="1" applyFill="1" applyBorder="1" applyAlignment="1" applyProtection="1">
      <alignment horizontal="left" vertical="center"/>
      <protection hidden="1"/>
    </xf>
    <xf numFmtId="0" fontId="31" fillId="0" borderId="12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wrapText="1"/>
      <protection hidden="1"/>
    </xf>
    <xf numFmtId="4" fontId="31" fillId="0" borderId="14" xfId="0" applyNumberFormat="1" applyFont="1" applyFill="1" applyBorder="1" applyAlignment="1" applyProtection="1">
      <alignment horizontal="right" wrapText="1"/>
      <protection hidden="1"/>
    </xf>
    <xf numFmtId="10" fontId="31" fillId="0" borderId="15" xfId="48" applyNumberFormat="1" applyFont="1" applyFill="1" applyBorder="1" applyAlignment="1" applyProtection="1">
      <alignment horizontal="center" wrapText="1"/>
      <protection hidden="1"/>
    </xf>
    <xf numFmtId="10" fontId="31" fillId="0" borderId="16" xfId="48" applyNumberFormat="1" applyFont="1" applyFill="1" applyBorder="1" applyAlignment="1" applyProtection="1">
      <alignment horizontal="center" wrapText="1"/>
      <protection hidden="1"/>
    </xf>
    <xf numFmtId="10" fontId="31" fillId="0" borderId="14" xfId="48" applyNumberFormat="1" applyFont="1" applyFill="1" applyBorder="1" applyAlignment="1" applyProtection="1">
      <alignment horizontal="center" wrapText="1"/>
      <protection hidden="1"/>
    </xf>
    <xf numFmtId="10" fontId="31" fillId="0" borderId="0" xfId="48" applyNumberFormat="1" applyFont="1" applyFill="1" applyAlignment="1" applyProtection="1">
      <alignment/>
      <protection hidden="1"/>
    </xf>
    <xf numFmtId="10" fontId="31" fillId="0" borderId="0" xfId="0" applyNumberFormat="1" applyFont="1" applyFill="1" applyAlignment="1" applyProtection="1">
      <alignment/>
      <protection hidden="1"/>
    </xf>
    <xf numFmtId="170" fontId="31" fillId="0" borderId="0" xfId="0" applyNumberFormat="1" applyFont="1" applyFill="1" applyAlignment="1" applyProtection="1">
      <alignment/>
      <protection hidden="1"/>
    </xf>
    <xf numFmtId="171" fontId="31" fillId="0" borderId="0" xfId="48" applyNumberFormat="1" applyFont="1" applyFill="1" applyAlignment="1" applyProtection="1">
      <alignment/>
      <protection hidden="1"/>
    </xf>
    <xf numFmtId="0" fontId="31" fillId="0" borderId="10" xfId="0" applyFont="1" applyFill="1" applyBorder="1" applyAlignment="1" applyProtection="1">
      <alignment horizontal="left" wrapText="1"/>
      <protection hidden="1"/>
    </xf>
    <xf numFmtId="4" fontId="31" fillId="0" borderId="10" xfId="0" applyNumberFormat="1" applyFont="1" applyFill="1" applyBorder="1" applyAlignment="1" applyProtection="1">
      <alignment horizontal="right" wrapText="1"/>
      <protection hidden="1"/>
    </xf>
    <xf numFmtId="10" fontId="31" fillId="0" borderId="11" xfId="48" applyNumberFormat="1" applyFont="1" applyFill="1" applyBorder="1" applyAlignment="1" applyProtection="1">
      <alignment horizontal="center" wrapText="1"/>
      <protection hidden="1"/>
    </xf>
    <xf numFmtId="10" fontId="31" fillId="0" borderId="12" xfId="48" applyNumberFormat="1" applyFont="1" applyFill="1" applyBorder="1" applyAlignment="1" applyProtection="1">
      <alignment horizontal="center" wrapText="1"/>
      <protection hidden="1"/>
    </xf>
    <xf numFmtId="10" fontId="31" fillId="0" borderId="10" xfId="48" applyNumberFormat="1" applyFont="1" applyFill="1" applyBorder="1" applyAlignment="1" applyProtection="1">
      <alignment horizontal="center" wrapText="1"/>
      <protection hidden="1"/>
    </xf>
    <xf numFmtId="9" fontId="31" fillId="0" borderId="0" xfId="0" applyNumberFormat="1" applyFont="1" applyFill="1" applyAlignment="1" applyProtection="1">
      <alignment/>
      <protection hidden="1"/>
    </xf>
    <xf numFmtId="0" fontId="31" fillId="0" borderId="11" xfId="0" applyFont="1" applyFill="1" applyBorder="1" applyAlignment="1" applyProtection="1">
      <alignment horizontal="center" wrapText="1"/>
      <protection hidden="1"/>
    </xf>
    <xf numFmtId="0" fontId="31" fillId="0" borderId="12" xfId="0" applyFont="1" applyFill="1" applyBorder="1" applyAlignment="1" applyProtection="1">
      <alignment horizontal="center" wrapText="1"/>
      <protection hidden="1"/>
    </xf>
    <xf numFmtId="0" fontId="31" fillId="0" borderId="14" xfId="0" applyFont="1" applyFill="1" applyBorder="1" applyAlignment="1" applyProtection="1">
      <alignment horizontal="left"/>
      <protection hidden="1"/>
    </xf>
    <xf numFmtId="4" fontId="31" fillId="0" borderId="14" xfId="0" applyNumberFormat="1" applyFont="1" applyFill="1" applyBorder="1" applyAlignment="1" applyProtection="1">
      <alignment horizontal="right"/>
      <protection hidden="1"/>
    </xf>
    <xf numFmtId="4" fontId="18" fillId="0" borderId="14" xfId="0" applyNumberFormat="1" applyFont="1" applyFill="1" applyBorder="1" applyAlignment="1" applyProtection="1">
      <alignment horizontal="right"/>
      <protection hidden="1"/>
    </xf>
    <xf numFmtId="43" fontId="31" fillId="0" borderId="0" xfId="43" applyFont="1" applyFill="1" applyAlignment="1" applyProtection="1">
      <alignment/>
      <protection hidden="1"/>
    </xf>
    <xf numFmtId="4" fontId="31" fillId="0" borderId="0" xfId="0" applyNumberFormat="1" applyFont="1" applyFill="1" applyAlignment="1" applyProtection="1">
      <alignment horizontal="center"/>
      <protection hidden="1"/>
    </xf>
    <xf numFmtId="10" fontId="31" fillId="0" borderId="0" xfId="0" applyNumberFormat="1" applyFont="1" applyFill="1" applyAlignment="1" applyProtection="1">
      <alignment/>
      <protection hidden="1"/>
    </xf>
    <xf numFmtId="0" fontId="3" fillId="4" borderId="17" xfId="0" applyFont="1" applyFill="1" applyBorder="1" applyAlignment="1" applyProtection="1">
      <alignment horizontal="center" vertical="center"/>
      <protection hidden="1"/>
    </xf>
    <xf numFmtId="4" fontId="3" fillId="4" borderId="17" xfId="0" applyNumberFormat="1" applyFont="1" applyFill="1" applyBorder="1" applyAlignment="1" applyProtection="1">
      <alignment horizontal="center" vertical="center"/>
      <protection hidden="1"/>
    </xf>
    <xf numFmtId="0" fontId="3" fillId="4" borderId="17" xfId="0" applyFont="1" applyFill="1" applyBorder="1" applyAlignment="1" applyProtection="1">
      <alignment horizontal="center"/>
      <protection hidden="1"/>
    </xf>
    <xf numFmtId="0" fontId="3" fillId="4" borderId="17" xfId="0" applyFont="1" applyFill="1" applyBorder="1" applyAlignment="1" applyProtection="1">
      <alignment horizontal="center" vertical="center"/>
      <protection hidden="1"/>
    </xf>
    <xf numFmtId="0" fontId="3" fillId="4" borderId="18" xfId="0" applyFont="1" applyFill="1" applyBorder="1" applyAlignment="1" applyProtection="1">
      <alignment horizontal="center" vertical="center"/>
      <protection hidden="1"/>
    </xf>
    <xf numFmtId="10" fontId="3" fillId="4" borderId="18" xfId="0" applyNumberFormat="1" applyFont="1" applyFill="1" applyBorder="1" applyAlignment="1" applyProtection="1">
      <alignment horizontal="center" vertical="center"/>
      <protection hidden="1"/>
    </xf>
    <xf numFmtId="0" fontId="3" fillId="4" borderId="18" xfId="0" applyFont="1" applyFill="1" applyBorder="1" applyAlignment="1" applyProtection="1">
      <alignment horizontal="center" vertical="center"/>
      <protection hidden="1"/>
    </xf>
    <xf numFmtId="4" fontId="3" fillId="4" borderId="18" xfId="0" applyNumberFormat="1" applyFont="1" applyFill="1" applyBorder="1" applyAlignment="1" applyProtection="1">
      <alignment horizontal="center" vertical="center"/>
      <protection hidden="1"/>
    </xf>
    <xf numFmtId="0" fontId="3" fillId="4" borderId="19" xfId="0" applyFont="1" applyFill="1" applyBorder="1" applyAlignment="1" applyProtection="1">
      <alignment horizontal="center" vertical="center"/>
      <protection hidden="1"/>
    </xf>
    <xf numFmtId="0" fontId="3" fillId="4" borderId="19" xfId="0" applyFont="1" applyFill="1" applyBorder="1" applyAlignment="1" applyProtection="1">
      <alignment horizontal="center" vertical="center"/>
      <protection hidden="1"/>
    </xf>
    <xf numFmtId="0" fontId="3" fillId="4" borderId="20" xfId="0" applyFont="1" applyFill="1" applyBorder="1" applyAlignment="1" applyProtection="1">
      <alignment horizontal="center" vertical="center"/>
      <protection hidden="1"/>
    </xf>
    <xf numFmtId="4" fontId="3" fillId="4" borderId="20" xfId="0" applyNumberFormat="1" applyFont="1" applyFill="1" applyBorder="1" applyAlignment="1" applyProtection="1">
      <alignment horizontal="center" vertical="center"/>
      <protection hidden="1"/>
    </xf>
    <xf numFmtId="4" fontId="5" fillId="4" borderId="20" xfId="0" applyNumberFormat="1" applyFont="1" applyFill="1" applyBorder="1" applyAlignment="1" applyProtection="1">
      <alignment horizontal="center" vertical="center"/>
      <protection hidden="1"/>
    </xf>
    <xf numFmtId="4" fontId="6" fillId="4" borderId="20" xfId="0" applyNumberFormat="1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center" vertical="center"/>
      <protection hidden="1"/>
    </xf>
    <xf numFmtId="4" fontId="5" fillId="4" borderId="0" xfId="0" applyNumberFormat="1" applyFont="1" applyFill="1" applyBorder="1" applyAlignment="1" applyProtection="1">
      <alignment horizontal="center" vertical="center"/>
      <protection hidden="1"/>
    </xf>
    <xf numFmtId="4" fontId="3" fillId="4" borderId="21" xfId="0" applyNumberFormat="1" applyFont="1" applyFill="1" applyBorder="1" applyAlignment="1" applyProtection="1">
      <alignment horizontal="center" vertical="center"/>
      <protection hidden="1"/>
    </xf>
    <xf numFmtId="4" fontId="3" fillId="4" borderId="22" xfId="0" applyNumberFormat="1" applyFont="1" applyFill="1" applyBorder="1" applyAlignment="1" applyProtection="1">
      <alignment horizontal="center" vertical="center"/>
      <protection hidden="1"/>
    </xf>
    <xf numFmtId="4" fontId="2" fillId="4" borderId="22" xfId="0" applyNumberFormat="1" applyFont="1" applyFill="1" applyBorder="1" applyAlignment="1" applyProtection="1">
      <alignment horizontal="center" vertical="center"/>
      <protection hidden="1"/>
    </xf>
    <xf numFmtId="4" fontId="6" fillId="4" borderId="22" xfId="0" applyNumberFormat="1" applyFont="1" applyFill="1" applyBorder="1" applyAlignment="1" applyProtection="1">
      <alignment horizontal="center" vertical="center"/>
      <protection hidden="1"/>
    </xf>
    <xf numFmtId="4" fontId="6" fillId="4" borderId="23" xfId="0" applyNumberFormat="1" applyFont="1" applyFill="1" applyBorder="1" applyAlignment="1" applyProtection="1">
      <alignment horizontal="center" vertical="center"/>
      <protection hidden="1"/>
    </xf>
    <xf numFmtId="4" fontId="3" fillId="4" borderId="24" xfId="0" applyNumberFormat="1" applyFont="1" applyFill="1" applyBorder="1" applyAlignment="1" applyProtection="1">
      <alignment horizontal="center" vertical="center"/>
      <protection hidden="1"/>
    </xf>
    <xf numFmtId="4" fontId="3" fillId="4" borderId="25" xfId="0" applyNumberFormat="1" applyFont="1" applyFill="1" applyBorder="1" applyAlignment="1" applyProtection="1">
      <alignment horizontal="center" vertical="center"/>
      <protection hidden="1"/>
    </xf>
    <xf numFmtId="4" fontId="2" fillId="4" borderId="25" xfId="0" applyNumberFormat="1" applyFont="1" applyFill="1" applyBorder="1" applyAlignment="1" applyProtection="1">
      <alignment horizontal="center" vertical="center"/>
      <protection hidden="1"/>
    </xf>
    <xf numFmtId="4" fontId="6" fillId="4" borderId="25" xfId="0" applyNumberFormat="1" applyFont="1" applyFill="1" applyBorder="1" applyAlignment="1" applyProtection="1">
      <alignment horizontal="center" vertical="center"/>
      <protection hidden="1"/>
    </xf>
    <xf numFmtId="4" fontId="6" fillId="4" borderId="26" xfId="0" applyNumberFormat="1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0" fontId="2" fillId="4" borderId="27" xfId="0" applyFont="1" applyFill="1" applyBorder="1" applyAlignment="1" applyProtection="1">
      <alignment horizontal="center" vertical="center"/>
      <protection hidden="1"/>
    </xf>
    <xf numFmtId="4" fontId="2" fillId="4" borderId="27" xfId="0" applyNumberFormat="1" applyFont="1" applyFill="1" applyBorder="1" applyAlignment="1" applyProtection="1">
      <alignment horizontal="center" vertical="center"/>
      <protection hidden="1"/>
    </xf>
    <xf numFmtId="0" fontId="2" fillId="4" borderId="28" xfId="0" applyFont="1" applyFill="1" applyBorder="1" applyAlignment="1" applyProtection="1">
      <alignment horizontal="center" vertical="center"/>
      <protection hidden="1"/>
    </xf>
    <xf numFmtId="4" fontId="2" fillId="4" borderId="20" xfId="0" applyNumberFormat="1" applyFont="1" applyFill="1" applyBorder="1" applyAlignment="1" applyProtection="1">
      <alignment horizontal="center" vertical="center"/>
      <protection hidden="1"/>
    </xf>
    <xf numFmtId="17" fontId="2" fillId="4" borderId="0" xfId="0" applyNumberFormat="1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4" fontId="6" fillId="4" borderId="0" xfId="0" applyNumberFormat="1" applyFont="1" applyFill="1" applyBorder="1" applyAlignment="1" applyProtection="1">
      <alignment horizontal="center" vertical="center"/>
      <protection hidden="1"/>
    </xf>
    <xf numFmtId="17" fontId="3" fillId="4" borderId="0" xfId="0" applyNumberFormat="1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" fontId="24" fillId="4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wrapText="1"/>
      <protection locked="0"/>
    </xf>
    <xf numFmtId="0" fontId="28" fillId="18" borderId="2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0" fontId="3" fillId="4" borderId="0" xfId="0" applyNumberFormat="1" applyFont="1" applyFill="1" applyAlignment="1" applyProtection="1">
      <alignment/>
      <protection locked="0"/>
    </xf>
    <xf numFmtId="43" fontId="3" fillId="4" borderId="0" xfId="43" applyFont="1" applyFill="1" applyAlignment="1" applyProtection="1">
      <alignment/>
      <protection locked="0"/>
    </xf>
    <xf numFmtId="10" fontId="3" fillId="4" borderId="0" xfId="48" applyNumberFormat="1" applyFont="1" applyFill="1" applyAlignment="1" applyProtection="1">
      <alignment/>
      <protection locked="0"/>
    </xf>
    <xf numFmtId="170" fontId="3" fillId="4" borderId="0" xfId="0" applyNumberFormat="1" applyFont="1" applyFill="1" applyAlignment="1" applyProtection="1">
      <alignment/>
      <protection locked="0"/>
    </xf>
    <xf numFmtId="171" fontId="3" fillId="4" borderId="0" xfId="48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9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 horizontal="center" vertical="center"/>
      <protection locked="0"/>
    </xf>
    <xf numFmtId="10" fontId="3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" fontId="3" fillId="4" borderId="0" xfId="0" applyNumberFormat="1" applyFont="1" applyFill="1" applyAlignment="1" applyProtection="1">
      <alignment horizontal="center"/>
      <protection locked="0"/>
    </xf>
    <xf numFmtId="4" fontId="2" fillId="19" borderId="17" xfId="0" applyNumberFormat="1" applyFont="1" applyFill="1" applyBorder="1" applyAlignment="1" applyProtection="1">
      <alignment horizontal="center" vertical="center"/>
      <protection locked="0"/>
    </xf>
    <xf numFmtId="4" fontId="2" fillId="19" borderId="0" xfId="0" applyNumberFormat="1" applyFont="1" applyFill="1" applyBorder="1" applyAlignment="1" applyProtection="1">
      <alignment horizontal="center" vertical="center"/>
      <protection locked="0"/>
    </xf>
    <xf numFmtId="10" fontId="2" fillId="4" borderId="17" xfId="0" applyNumberFormat="1" applyFont="1" applyFill="1" applyBorder="1" applyAlignment="1" applyProtection="1">
      <alignment horizontal="center" vertical="center"/>
      <protection locked="0"/>
    </xf>
    <xf numFmtId="4" fontId="2" fillId="19" borderId="18" xfId="0" applyNumberFormat="1" applyFont="1" applyFill="1" applyBorder="1" applyAlignment="1" applyProtection="1">
      <alignment horizontal="center" vertical="center"/>
      <protection locked="0"/>
    </xf>
    <xf numFmtId="4" fontId="2" fillId="18" borderId="0" xfId="0" applyNumberFormat="1" applyFont="1" applyFill="1" applyBorder="1" applyAlignment="1" applyProtection="1">
      <alignment horizontal="center" vertical="center"/>
      <protection locked="0"/>
    </xf>
    <xf numFmtId="10" fontId="2" fillId="4" borderId="18" xfId="0" applyNumberFormat="1" applyFont="1" applyFill="1" applyBorder="1" applyAlignment="1" applyProtection="1">
      <alignment horizontal="center" vertical="center"/>
      <protection locked="0"/>
    </xf>
    <xf numFmtId="4" fontId="2" fillId="18" borderId="18" xfId="0" applyNumberFormat="1" applyFont="1" applyFill="1" applyBorder="1" applyAlignment="1" applyProtection="1">
      <alignment horizontal="center" vertical="center"/>
      <protection locked="0"/>
    </xf>
    <xf numFmtId="4" fontId="2" fillId="20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/>
      <protection locked="0"/>
    </xf>
    <xf numFmtId="4" fontId="2" fillId="20" borderId="18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4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0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 locked="0"/>
    </xf>
    <xf numFmtId="4" fontId="2" fillId="4" borderId="25" xfId="0" applyNumberFormat="1" applyFont="1" applyFill="1" applyBorder="1" applyAlignment="1" applyProtection="1" quotePrefix="1">
      <alignment horizontal="center" vertical="center"/>
      <protection locked="0"/>
    </xf>
    <xf numFmtId="10" fontId="2" fillId="4" borderId="19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4" fontId="3" fillId="19" borderId="0" xfId="0" applyNumberFormat="1" applyFont="1" applyFill="1" applyAlignment="1" applyProtection="1">
      <alignment/>
      <protection locked="0"/>
    </xf>
    <xf numFmtId="4" fontId="3" fillId="18" borderId="0" xfId="0" applyNumberFormat="1" applyFont="1" applyFill="1" applyAlignment="1" applyProtection="1">
      <alignment/>
      <protection locked="0"/>
    </xf>
    <xf numFmtId="4" fontId="3" fillId="2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4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26" fillId="4" borderId="20" xfId="0" applyFont="1" applyFill="1" applyBorder="1" applyAlignment="1" applyProtection="1">
      <alignment horizontal="center" vertical="center"/>
      <protection hidden="1"/>
    </xf>
    <xf numFmtId="0" fontId="24" fillId="4" borderId="29" xfId="0" applyFont="1" applyFill="1" applyBorder="1" applyAlignment="1" applyProtection="1">
      <alignment horizontal="center" vertical="center"/>
      <protection hidden="1"/>
    </xf>
    <xf numFmtId="0" fontId="24" fillId="4" borderId="27" xfId="0" applyFont="1" applyFill="1" applyBorder="1" applyAlignment="1" applyProtection="1">
      <alignment horizontal="center" vertical="center"/>
      <protection hidden="1"/>
    </xf>
    <xf numFmtId="10" fontId="25" fillId="4" borderId="28" xfId="0" applyNumberFormat="1" applyFont="1" applyFill="1" applyBorder="1" applyAlignment="1" applyProtection="1">
      <alignment horizontal="center" vertical="center"/>
      <protection hidden="1"/>
    </xf>
    <xf numFmtId="0" fontId="28" fillId="4" borderId="20" xfId="0" applyFont="1" applyFill="1" applyBorder="1" applyAlignment="1" applyProtection="1">
      <alignment horizontal="center" vertical="center"/>
      <protection hidden="1"/>
    </xf>
    <xf numFmtId="0" fontId="28" fillId="4" borderId="29" xfId="0" applyFont="1" applyFill="1" applyBorder="1" applyAlignment="1" applyProtection="1">
      <alignment horizontal="center" vertical="center"/>
      <protection hidden="1"/>
    </xf>
    <xf numFmtId="0" fontId="28" fillId="4" borderId="27" xfId="0" applyFont="1" applyFill="1" applyBorder="1" applyAlignment="1" applyProtection="1">
      <alignment horizontal="center" vertical="center"/>
      <protection hidden="1"/>
    </xf>
    <xf numFmtId="0" fontId="28" fillId="4" borderId="28" xfId="0" applyFont="1" applyFill="1" applyBorder="1" applyAlignment="1" applyProtection="1">
      <alignment horizontal="center" vertical="center"/>
      <protection hidden="1"/>
    </xf>
    <xf numFmtId="0" fontId="28" fillId="4" borderId="29" xfId="0" applyFont="1" applyFill="1" applyBorder="1" applyAlignment="1" applyProtection="1">
      <alignment horizontal="center" vertical="center"/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4" fontId="28" fillId="4" borderId="24" xfId="0" applyNumberFormat="1" applyFont="1" applyFill="1" applyBorder="1" applyAlignment="1" applyProtection="1">
      <alignment horizontal="center" vertical="center"/>
      <protection hidden="1"/>
    </xf>
    <xf numFmtId="4" fontId="28" fillId="4" borderId="25" xfId="0" applyNumberFormat="1" applyFont="1" applyFill="1" applyBorder="1" applyAlignment="1" applyProtection="1">
      <alignment horizontal="center" vertical="center"/>
      <protection hidden="1"/>
    </xf>
    <xf numFmtId="10" fontId="28" fillId="4" borderId="25" xfId="0" applyNumberFormat="1" applyFont="1" applyFill="1" applyBorder="1" applyAlignment="1" applyProtection="1">
      <alignment horizontal="center" vertical="center"/>
      <protection hidden="1"/>
    </xf>
    <xf numFmtId="10" fontId="28" fillId="4" borderId="26" xfId="0" applyNumberFormat="1" applyFont="1" applyFill="1" applyBorder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/>
      <protection hidden="1"/>
    </xf>
    <xf numFmtId="4" fontId="28" fillId="0" borderId="20" xfId="0" applyNumberFormat="1" applyFont="1" applyBorder="1" applyAlignment="1" applyProtection="1">
      <alignment horizontal="center" vertical="center"/>
      <protection hidden="1"/>
    </xf>
    <xf numFmtId="0" fontId="28" fillId="0" borderId="28" xfId="0" applyFont="1" applyBorder="1" applyAlignment="1" applyProtection="1">
      <alignment horizontal="center" vertical="center"/>
      <protection hidden="1"/>
    </xf>
    <xf numFmtId="10" fontId="28" fillId="4" borderId="0" xfId="0" applyNumberFormat="1" applyFont="1" applyFill="1" applyBorder="1" applyAlignment="1" applyProtection="1">
      <alignment horizontal="center" vertical="center"/>
      <protection hidden="1"/>
    </xf>
    <xf numFmtId="10" fontId="28" fillId="4" borderId="30" xfId="0" applyNumberFormat="1" applyFont="1" applyFill="1" applyBorder="1" applyAlignment="1" applyProtection="1">
      <alignment horizontal="center" vertical="center"/>
      <protection hidden="1"/>
    </xf>
    <xf numFmtId="0" fontId="28" fillId="0" borderId="20" xfId="0" applyFont="1" applyBorder="1" applyAlignment="1" applyProtection="1">
      <alignment horizontal="center" vertical="center"/>
      <protection hidden="1"/>
    </xf>
    <xf numFmtId="0" fontId="28" fillId="4" borderId="31" xfId="0" applyFont="1" applyFill="1" applyBorder="1" applyAlignment="1" applyProtection="1">
      <alignment horizontal="center" vertical="center"/>
      <protection hidden="1"/>
    </xf>
    <xf numFmtId="0" fontId="28" fillId="4" borderId="24" xfId="0" applyFont="1" applyFill="1" applyBorder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8" fillId="0" borderId="27" xfId="0" applyFont="1" applyBorder="1" applyAlignment="1" applyProtection="1">
      <alignment horizontal="center" vertical="center"/>
      <protection hidden="1"/>
    </xf>
    <xf numFmtId="4" fontId="28" fillId="19" borderId="17" xfId="0" applyNumberFormat="1" applyFont="1" applyFill="1" applyBorder="1" applyAlignment="1" applyProtection="1">
      <alignment horizontal="center" vertical="center"/>
      <protection hidden="1"/>
    </xf>
    <xf numFmtId="4" fontId="28" fillId="19" borderId="0" xfId="0" applyNumberFormat="1" applyFont="1" applyFill="1" applyBorder="1" applyAlignment="1" applyProtection="1">
      <alignment horizontal="center" vertical="center"/>
      <protection hidden="1"/>
    </xf>
    <xf numFmtId="10" fontId="28" fillId="4" borderId="17" xfId="0" applyNumberFormat="1" applyFont="1" applyFill="1" applyBorder="1" applyAlignment="1" applyProtection="1">
      <alignment horizontal="center" vertical="center"/>
      <protection hidden="1"/>
    </xf>
    <xf numFmtId="4" fontId="28" fillId="19" borderId="18" xfId="0" applyNumberFormat="1" applyFont="1" applyFill="1" applyBorder="1" applyAlignment="1" applyProtection="1">
      <alignment horizontal="center" vertical="center"/>
      <protection hidden="1"/>
    </xf>
    <xf numFmtId="4" fontId="28" fillId="18" borderId="0" xfId="0" applyNumberFormat="1" applyFont="1" applyFill="1" applyBorder="1" applyAlignment="1" applyProtection="1">
      <alignment horizontal="center" vertical="center"/>
      <protection hidden="1"/>
    </xf>
    <xf numFmtId="10" fontId="28" fillId="4" borderId="18" xfId="0" applyNumberFormat="1" applyFont="1" applyFill="1" applyBorder="1" applyAlignment="1" applyProtection="1">
      <alignment horizontal="center" vertical="center"/>
      <protection hidden="1"/>
    </xf>
    <xf numFmtId="4" fontId="28" fillId="18" borderId="18" xfId="0" applyNumberFormat="1" applyFont="1" applyFill="1" applyBorder="1" applyAlignment="1" applyProtection="1">
      <alignment horizontal="center" vertical="center"/>
      <protection hidden="1"/>
    </xf>
    <xf numFmtId="4" fontId="28" fillId="20" borderId="0" xfId="0" applyNumberFormat="1" applyFont="1" applyFill="1" applyBorder="1" applyAlignment="1" applyProtection="1">
      <alignment horizontal="center" vertical="center"/>
      <protection hidden="1"/>
    </xf>
    <xf numFmtId="4" fontId="28" fillId="20" borderId="18" xfId="0" applyNumberFormat="1" applyFont="1" applyFill="1" applyBorder="1" applyAlignment="1" applyProtection="1">
      <alignment horizontal="center" vertical="center"/>
      <protection hidden="1"/>
    </xf>
    <xf numFmtId="4" fontId="28" fillId="0" borderId="0" xfId="0" applyNumberFormat="1" applyFont="1" applyFill="1" applyBorder="1" applyAlignment="1" applyProtection="1">
      <alignment horizontal="center" vertical="center"/>
      <protection hidden="1"/>
    </xf>
    <xf numFmtId="4" fontId="28" fillId="4" borderId="18" xfId="0" applyNumberFormat="1" applyFont="1" applyFill="1" applyBorder="1" applyAlignment="1" applyProtection="1">
      <alignment horizontal="center" vertical="center"/>
      <protection hidden="1"/>
    </xf>
    <xf numFmtId="4" fontId="28" fillId="4" borderId="0" xfId="0" applyNumberFormat="1" applyFont="1" applyFill="1" applyBorder="1" applyAlignment="1" applyProtection="1">
      <alignment horizontal="center" vertical="center"/>
      <protection hidden="1"/>
    </xf>
    <xf numFmtId="4" fontId="28" fillId="4" borderId="19" xfId="0" applyNumberFormat="1" applyFont="1" applyFill="1" applyBorder="1" applyAlignment="1" applyProtection="1">
      <alignment horizontal="center" vertical="center"/>
      <protection hidden="1"/>
    </xf>
    <xf numFmtId="4" fontId="28" fillId="4" borderId="25" xfId="0" applyNumberFormat="1" applyFont="1" applyFill="1" applyBorder="1" applyAlignment="1" applyProtection="1" quotePrefix="1">
      <alignment horizontal="center" vertical="center"/>
      <protection hidden="1"/>
    </xf>
    <xf numFmtId="10" fontId="28" fillId="4" borderId="19" xfId="0" applyNumberFormat="1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Alignment="1" applyProtection="1">
      <alignment/>
      <protection hidden="1"/>
    </xf>
    <xf numFmtId="0" fontId="24" fillId="4" borderId="17" xfId="0" applyFont="1" applyFill="1" applyBorder="1" applyAlignment="1" applyProtection="1">
      <alignment horizontal="center" vertical="center"/>
      <protection hidden="1"/>
    </xf>
    <xf numFmtId="10" fontId="24" fillId="4" borderId="19" xfId="0" applyNumberFormat="1" applyFont="1" applyFill="1" applyBorder="1" applyAlignment="1" applyProtection="1">
      <alignment horizontal="center" vertical="center"/>
      <protection hidden="1"/>
    </xf>
    <xf numFmtId="0" fontId="28" fillId="4" borderId="32" xfId="0" applyFont="1" applyFill="1" applyBorder="1" applyAlignment="1" applyProtection="1">
      <alignment horizontal="center" vertical="center"/>
      <protection hidden="1"/>
    </xf>
    <xf numFmtId="0" fontId="28" fillId="4" borderId="33" xfId="0" applyFont="1" applyFill="1" applyBorder="1" applyAlignment="1" applyProtection="1">
      <alignment horizontal="center" vertical="center"/>
      <protection hidden="1"/>
    </xf>
    <xf numFmtId="4" fontId="30" fillId="4" borderId="27" xfId="0" applyNumberFormat="1" applyFont="1" applyFill="1" applyBorder="1" applyAlignment="1" applyProtection="1">
      <alignment horizontal="center" vertical="center"/>
      <protection hidden="1"/>
    </xf>
    <xf numFmtId="4" fontId="30" fillId="4" borderId="20" xfId="0" applyNumberFormat="1" applyFont="1" applyFill="1" applyBorder="1" applyAlignment="1" applyProtection="1">
      <alignment horizontal="center" vertical="center"/>
      <protection hidden="1"/>
    </xf>
    <xf numFmtId="4" fontId="30" fillId="4" borderId="34" xfId="0" applyNumberFormat="1" applyFont="1" applyFill="1" applyBorder="1" applyAlignment="1" applyProtection="1">
      <alignment horizontal="center" vertical="center"/>
      <protection hidden="1"/>
    </xf>
    <xf numFmtId="4" fontId="30" fillId="4" borderId="35" xfId="0" applyNumberFormat="1" applyFont="1" applyFill="1" applyBorder="1" applyAlignment="1" applyProtection="1">
      <alignment horizontal="center" vertical="center"/>
      <protection hidden="1"/>
    </xf>
    <xf numFmtId="4" fontId="30" fillId="4" borderId="33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color theme="1"/>
      </font>
      <fill>
        <patternFill>
          <bgColor theme="9" tint="0.7999799847602844"/>
        </patternFill>
      </fill>
    </dxf>
    <dxf>
      <font>
        <color theme="1"/>
      </font>
      <fill>
        <patternFill>
          <bgColor theme="9" tint="0.7999799847602844"/>
        </patternFill>
      </fill>
    </dxf>
    <dxf>
      <font>
        <color theme="1"/>
      </font>
      <fill>
        <patternFill>
          <bgColor theme="9" tint="0.7999799847602844"/>
        </patternFill>
      </fill>
    </dxf>
    <dxf>
      <font>
        <color theme="1"/>
      </font>
      <fill>
        <patternFill>
          <bgColor theme="9" tint="0.7999799847602844"/>
        </patternFill>
      </fill>
    </dxf>
    <dxf>
      <font>
        <color theme="1"/>
      </font>
      <fill>
        <patternFill>
          <bgColor theme="9" tint="0.7999799847602844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133350</xdr:rowOff>
    </xdr:from>
    <xdr:to>
      <xdr:col>1</xdr:col>
      <xdr:colOff>1219200</xdr:colOff>
      <xdr:row>1</xdr:row>
      <xdr:rowOff>219075</xdr:rowOff>
    </xdr:to>
    <xdr:sp>
      <xdr:nvSpPr>
        <xdr:cNvPr id="1" name="AutoShape 10"/>
        <xdr:cNvSpPr>
          <a:spLocks/>
        </xdr:cNvSpPr>
      </xdr:nvSpPr>
      <xdr:spPr>
        <a:xfrm>
          <a:off x="2828925" y="133350"/>
          <a:ext cx="981075" cy="247650"/>
        </a:xfrm>
        <a:prstGeom prst="rightArrow">
          <a:avLst>
            <a:gd name="adj" fmla="val 29546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8515625" style="77" customWidth="1"/>
    <col min="2" max="2" width="21.8515625" style="77" customWidth="1"/>
    <col min="3" max="3" width="29.421875" style="77" customWidth="1"/>
    <col min="4" max="4" width="20.7109375" style="77" customWidth="1"/>
    <col min="5" max="5" width="15.00390625" style="77" customWidth="1"/>
    <col min="6" max="6" width="20.7109375" style="77" customWidth="1"/>
    <col min="7" max="7" width="14.00390625" style="77" customWidth="1"/>
    <col min="8" max="8" width="15.28125" style="77" customWidth="1"/>
    <col min="9" max="23" width="9.140625" style="77" customWidth="1"/>
    <col min="24" max="24" width="17.57421875" style="77" customWidth="1"/>
    <col min="25" max="27" width="9.140625" style="77" customWidth="1"/>
    <col min="28" max="28" width="17.421875" style="77" customWidth="1"/>
    <col min="29" max="29" width="23.00390625" style="77" customWidth="1"/>
    <col min="30" max="16384" width="9.140625" style="77" customWidth="1"/>
  </cols>
  <sheetData>
    <row r="1" spans="1:48" ht="12.75" thickBot="1">
      <c r="A1" s="1"/>
      <c r="B1" s="1"/>
      <c r="C1" s="1"/>
      <c r="D1" s="1"/>
      <c r="E1" s="1"/>
      <c r="F1" s="1"/>
      <c r="G1" s="1"/>
      <c r="H1" s="1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</row>
    <row r="2" spans="1:48" ht="19.5" customHeight="1" thickBot="1">
      <c r="A2" s="120" t="s">
        <v>84</v>
      </c>
      <c r="B2" s="1"/>
      <c r="C2" s="78">
        <v>1675.36</v>
      </c>
      <c r="D2" s="121" t="s">
        <v>3</v>
      </c>
      <c r="E2" s="122"/>
      <c r="F2" s="122"/>
      <c r="G2" s="122"/>
      <c r="H2" s="123">
        <f>A16/D5</f>
        <v>1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</row>
    <row r="3" spans="1:48" ht="12.75" thickBot="1">
      <c r="A3" s="1"/>
      <c r="B3" s="1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</row>
    <row r="4" spans="1:48" ht="30" customHeight="1" thickBot="1">
      <c r="A4" s="124" t="s">
        <v>12</v>
      </c>
      <c r="B4" s="125" t="s">
        <v>0</v>
      </c>
      <c r="C4" s="126" t="s">
        <v>1</v>
      </c>
      <c r="D4" s="126" t="s">
        <v>2</v>
      </c>
      <c r="E4" s="126" t="s">
        <v>3</v>
      </c>
      <c r="F4" s="127" t="s">
        <v>32</v>
      </c>
      <c r="G4" s="128" t="s">
        <v>31</v>
      </c>
      <c r="H4" s="129"/>
      <c r="I4" s="79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1:48" ht="30" customHeight="1" thickBot="1">
      <c r="A5" s="81" t="s">
        <v>5</v>
      </c>
      <c r="B5" s="130">
        <f>VLOOKUP($A5,$A$8:$F$13,COLUMN(),0)</f>
        <v>571.61</v>
      </c>
      <c r="C5" s="131">
        <f>VLOOKUP($A5,$A$8:$F$13,COLUMN(),0)</f>
        <v>2254.93</v>
      </c>
      <c r="D5" s="132">
        <f>VLOOKUP($A5,$A$8:$F$13,COLUMN(),0)</f>
        <v>0.073</v>
      </c>
      <c r="E5" s="132">
        <f>VLOOKUP($A5,$A$8:$F$13,COLUMN(),0)</f>
        <v>1</v>
      </c>
      <c r="F5" s="133">
        <f>VLOOKUP($A5,$A$8:$F$13,COLUMN(),0)</f>
        <v>0.073</v>
      </c>
      <c r="G5" s="128">
        <v>525.38</v>
      </c>
      <c r="H5" s="129"/>
      <c r="I5" s="82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80"/>
      <c r="V5" s="76"/>
      <c r="W5" s="83">
        <v>0.073</v>
      </c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</row>
    <row r="6" spans="1:48" ht="15" thickBot="1">
      <c r="A6" s="142"/>
      <c r="B6" s="134"/>
      <c r="C6" s="134"/>
      <c r="D6" s="134"/>
      <c r="E6" s="134"/>
      <c r="F6" s="134"/>
      <c r="G6" s="134"/>
      <c r="H6" s="134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80"/>
      <c r="V6" s="76"/>
      <c r="W6" s="76" t="s">
        <v>13</v>
      </c>
      <c r="X6" s="84">
        <v>525.38</v>
      </c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48" ht="30" customHeight="1" thickBot="1">
      <c r="A7" s="139" t="s">
        <v>11</v>
      </c>
      <c r="B7" s="139" t="s">
        <v>0</v>
      </c>
      <c r="C7" s="139" t="s">
        <v>1</v>
      </c>
      <c r="D7" s="143" t="s">
        <v>29</v>
      </c>
      <c r="E7" s="139" t="s">
        <v>3</v>
      </c>
      <c r="F7" s="143" t="s">
        <v>32</v>
      </c>
      <c r="G7" s="135" t="s">
        <v>33</v>
      </c>
      <c r="H7" s="136" t="s">
        <v>27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80"/>
      <c r="V7" s="76"/>
      <c r="W7" s="76"/>
      <c r="X7" s="84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</row>
    <row r="8" spans="1:48" ht="30" customHeight="1">
      <c r="A8" s="140" t="s">
        <v>5</v>
      </c>
      <c r="B8" s="144">
        <v>571.61</v>
      </c>
      <c r="C8" s="145">
        <v>2254.93</v>
      </c>
      <c r="D8" s="146">
        <v>0.073</v>
      </c>
      <c r="E8" s="137">
        <v>1</v>
      </c>
      <c r="F8" s="146">
        <v>0.073</v>
      </c>
      <c r="G8" s="137">
        <f aca="true" t="shared" si="0" ref="G8:G13">D8-F8</f>
        <v>0</v>
      </c>
      <c r="H8" s="138">
        <f>F9+G9</f>
        <v>0.073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80" t="b">
        <v>1</v>
      </c>
      <c r="V8" s="76"/>
      <c r="W8" s="76"/>
      <c r="X8" s="84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</row>
    <row r="9" spans="1:48" ht="30" customHeight="1">
      <c r="A9" s="140" t="s">
        <v>6</v>
      </c>
      <c r="B9" s="147">
        <v>2254.93</v>
      </c>
      <c r="C9" s="148">
        <v>2789.9</v>
      </c>
      <c r="D9" s="149">
        <v>0.073</v>
      </c>
      <c r="E9" s="137">
        <v>0.85</v>
      </c>
      <c r="F9" s="149">
        <v>0.0621</v>
      </c>
      <c r="G9" s="137">
        <f t="shared" si="0"/>
        <v>0.010899999999999993</v>
      </c>
      <c r="H9" s="138">
        <f>F9+G9</f>
        <v>0.073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80" t="b">
        <v>0</v>
      </c>
      <c r="V9" s="76"/>
      <c r="W9" s="76"/>
      <c r="X9" s="84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</row>
    <row r="10" spans="1:48" ht="30" customHeight="1">
      <c r="A10" s="140" t="s">
        <v>7</v>
      </c>
      <c r="B10" s="150">
        <v>2789.9</v>
      </c>
      <c r="C10" s="151">
        <v>3274.24</v>
      </c>
      <c r="D10" s="149">
        <v>0.073</v>
      </c>
      <c r="E10" s="137">
        <v>0.53</v>
      </c>
      <c r="F10" s="149">
        <v>0.0387</v>
      </c>
      <c r="G10" s="137">
        <f t="shared" si="0"/>
        <v>0.0343</v>
      </c>
      <c r="H10" s="138">
        <f>F10+G10</f>
        <v>0.073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80"/>
      <c r="V10" s="76"/>
      <c r="W10" s="76"/>
      <c r="X10" s="84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</row>
    <row r="11" spans="1:48" ht="30" customHeight="1">
      <c r="A11" s="140" t="s">
        <v>8</v>
      </c>
      <c r="B11" s="152">
        <v>3274.24</v>
      </c>
      <c r="C11" s="153">
        <v>4347.25</v>
      </c>
      <c r="D11" s="149">
        <v>0.073</v>
      </c>
      <c r="E11" s="137">
        <v>0.47</v>
      </c>
      <c r="F11" s="149">
        <v>0.0343</v>
      </c>
      <c r="G11" s="137">
        <f t="shared" si="0"/>
        <v>0.0387</v>
      </c>
      <c r="H11" s="138">
        <f>F11+G11</f>
        <v>0.073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80"/>
      <c r="V11" s="76"/>
      <c r="W11" s="80" t="s">
        <v>0</v>
      </c>
      <c r="X11" s="80" t="s">
        <v>1</v>
      </c>
      <c r="Y11" s="80" t="s">
        <v>14</v>
      </c>
      <c r="Z11" s="80" t="s">
        <v>15</v>
      </c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</row>
    <row r="12" spans="1:48" ht="30" customHeight="1">
      <c r="A12" s="140" t="s">
        <v>9</v>
      </c>
      <c r="B12" s="154">
        <v>4347.25</v>
      </c>
      <c r="C12" s="155">
        <v>5395.71</v>
      </c>
      <c r="D12" s="149">
        <v>0.073</v>
      </c>
      <c r="E12" s="137">
        <v>0.37</v>
      </c>
      <c r="F12" s="149">
        <v>0.027</v>
      </c>
      <c r="G12" s="137">
        <f t="shared" si="0"/>
        <v>0.046</v>
      </c>
      <c r="H12" s="138">
        <f>F12+G12</f>
        <v>0.073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80" t="b">
        <f aca="true" t="shared" si="1" ref="U12:U18">AND($B$16&gt;W12,$B$16&lt;=X12)</f>
        <v>0</v>
      </c>
      <c r="V12" s="76" t="s">
        <v>16</v>
      </c>
      <c r="W12" s="84">
        <v>0</v>
      </c>
      <c r="X12" s="84">
        <f>X6*(1+W5+1.5%)</f>
        <v>571.61344</v>
      </c>
      <c r="Y12" s="85">
        <f>(W5+IF(U8=TRUE,6.4%,1.5%))/W5</f>
        <v>1.8767123287671235</v>
      </c>
      <c r="Z12" s="83">
        <f>Y12*W5</f>
        <v>0.137</v>
      </c>
      <c r="AA12" s="76"/>
      <c r="AB12" s="86">
        <f>W12</f>
        <v>0</v>
      </c>
      <c r="AC12" s="86">
        <f aca="true" t="shared" si="2" ref="AC12:AC18">X12</f>
        <v>571.61344</v>
      </c>
      <c r="AD12" s="87">
        <f>IF(U12=TRUE,1,0)*Z12</f>
        <v>0</v>
      </c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</row>
    <row r="13" spans="1:48" ht="30" customHeight="1" thickBot="1">
      <c r="A13" s="141" t="s">
        <v>10</v>
      </c>
      <c r="B13" s="156">
        <v>5395.71</v>
      </c>
      <c r="C13" s="157" t="s">
        <v>4</v>
      </c>
      <c r="D13" s="158">
        <v>0.073</v>
      </c>
      <c r="E13" s="132">
        <v>0.32</v>
      </c>
      <c r="F13" s="158">
        <v>0.0234</v>
      </c>
      <c r="G13" s="132">
        <f t="shared" si="0"/>
        <v>0.04959999999999999</v>
      </c>
      <c r="H13" s="133">
        <f>F13+G13</f>
        <v>0.073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80" t="b">
        <f t="shared" si="1"/>
        <v>1</v>
      </c>
      <c r="V13" s="76" t="s">
        <v>17</v>
      </c>
      <c r="W13" s="84">
        <f aca="true" t="shared" si="3" ref="W13:W18">X12</f>
        <v>571.61344</v>
      </c>
      <c r="X13" s="84">
        <f>4*X6*(1+W5*Y13)</f>
        <v>2254.9309599999997</v>
      </c>
      <c r="Y13" s="83">
        <v>1</v>
      </c>
      <c r="Z13" s="83">
        <f aca="true" t="shared" si="4" ref="Z13:Z18">$W$5*Y13</f>
        <v>0.073</v>
      </c>
      <c r="AA13" s="76"/>
      <c r="AB13" s="86">
        <f aca="true" t="shared" si="5" ref="AB13:AB18">W13</f>
        <v>571.61344</v>
      </c>
      <c r="AC13" s="86">
        <f t="shared" si="2"/>
        <v>2254.9309599999997</v>
      </c>
      <c r="AD13" s="87">
        <f aca="true" t="shared" si="6" ref="AD13:AD18">IF(U13=TRUE,1,0)*Z13</f>
        <v>0.073</v>
      </c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</row>
    <row r="14" spans="1:48" ht="30" customHeight="1" thickBot="1">
      <c r="A14" s="1"/>
      <c r="B14" s="159"/>
      <c r="C14" s="159"/>
      <c r="D14" s="2"/>
      <c r="E14" s="2"/>
      <c r="F14" s="1"/>
      <c r="G14" s="1"/>
      <c r="H14" s="1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80" t="b">
        <f t="shared" si="1"/>
        <v>0</v>
      </c>
      <c r="V14" s="76" t="s">
        <v>18</v>
      </c>
      <c r="W14" s="84">
        <f>X13</f>
        <v>2254.9309599999997</v>
      </c>
      <c r="X14" s="84">
        <f>5*$X$6*(1+$W$5*Y14)</f>
        <v>2789.899145</v>
      </c>
      <c r="Y14" s="89">
        <v>0.85</v>
      </c>
      <c r="Z14" s="83">
        <f t="shared" si="4"/>
        <v>0.062049999999999994</v>
      </c>
      <c r="AA14" s="76"/>
      <c r="AB14" s="86">
        <f t="shared" si="5"/>
        <v>2254.9309599999997</v>
      </c>
      <c r="AC14" s="86">
        <f t="shared" si="2"/>
        <v>2789.899145</v>
      </c>
      <c r="AD14" s="87">
        <f t="shared" si="6"/>
        <v>0</v>
      </c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</row>
    <row r="15" spans="1:48" ht="30" customHeight="1" thickBot="1">
      <c r="A15" s="160" t="s">
        <v>83</v>
      </c>
      <c r="B15" s="124" t="s">
        <v>25</v>
      </c>
      <c r="C15" s="124" t="s">
        <v>34</v>
      </c>
      <c r="D15" s="124" t="s">
        <v>26</v>
      </c>
      <c r="E15" s="162" t="s">
        <v>36</v>
      </c>
      <c r="F15" s="163"/>
      <c r="G15" s="162" t="s">
        <v>35</v>
      </c>
      <c r="H15" s="163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80" t="b">
        <f t="shared" si="1"/>
        <v>0</v>
      </c>
      <c r="V15" s="76" t="s">
        <v>19</v>
      </c>
      <c r="W15" s="84">
        <f>X14</f>
        <v>2789.899145</v>
      </c>
      <c r="X15" s="84">
        <f>6*$X$6*(1+$W$5*Y15)</f>
        <v>3274.2417131999996</v>
      </c>
      <c r="Y15" s="89">
        <v>0.53</v>
      </c>
      <c r="Z15" s="83">
        <f t="shared" si="4"/>
        <v>0.03869</v>
      </c>
      <c r="AA15" s="76"/>
      <c r="AB15" s="86">
        <f t="shared" si="5"/>
        <v>2789.899145</v>
      </c>
      <c r="AC15" s="86">
        <f t="shared" si="2"/>
        <v>3274.2417131999996</v>
      </c>
      <c r="AD15" s="87">
        <f t="shared" si="6"/>
        <v>0</v>
      </c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</row>
    <row r="16" spans="1:48" ht="30" customHeight="1" thickBot="1">
      <c r="A16" s="161">
        <f>C16/B16</f>
        <v>0.073</v>
      </c>
      <c r="B16" s="164">
        <f>Foglio1!G6</f>
        <v>1675.36</v>
      </c>
      <c r="C16" s="165">
        <f>Foglio1!I21</f>
        <v>122.30127999999999</v>
      </c>
      <c r="D16" s="166">
        <f>B16+C16</f>
        <v>1797.6612799999998</v>
      </c>
      <c r="E16" s="167">
        <f>D16*12</f>
        <v>21571.935359999996</v>
      </c>
      <c r="F16" s="167"/>
      <c r="G16" s="167">
        <f>D16*13</f>
        <v>23369.596639999996</v>
      </c>
      <c r="H16" s="168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80" t="b">
        <f t="shared" si="1"/>
        <v>0</v>
      </c>
      <c r="V16" s="76" t="s">
        <v>20</v>
      </c>
      <c r="W16" s="84">
        <f t="shared" si="3"/>
        <v>3274.2417131999996</v>
      </c>
      <c r="X16" s="84">
        <f>8*$X$6*(1+$W$5*Y16)</f>
        <v>4347.2463024</v>
      </c>
      <c r="Y16" s="89">
        <v>0.47</v>
      </c>
      <c r="Z16" s="83">
        <f t="shared" si="4"/>
        <v>0.03430999999999999</v>
      </c>
      <c r="AA16" s="76"/>
      <c r="AB16" s="86">
        <f t="shared" si="5"/>
        <v>3274.2417131999996</v>
      </c>
      <c r="AC16" s="86">
        <f t="shared" si="2"/>
        <v>4347.2463024</v>
      </c>
      <c r="AD16" s="87">
        <f t="shared" si="6"/>
        <v>0</v>
      </c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</row>
    <row r="17" spans="1:48" ht="12">
      <c r="A17" s="76"/>
      <c r="B17" s="90"/>
      <c r="C17" s="91"/>
      <c r="D17" s="76"/>
      <c r="E17" s="92"/>
      <c r="F17" s="92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80" t="b">
        <f t="shared" si="1"/>
        <v>0</v>
      </c>
      <c r="V17" s="76" t="s">
        <v>21</v>
      </c>
      <c r="W17" s="84">
        <f t="shared" si="3"/>
        <v>4347.2463024</v>
      </c>
      <c r="X17" s="84">
        <f>10*$X$6*(1+$W$5*Y17)</f>
        <v>5395.705138</v>
      </c>
      <c r="Y17" s="89">
        <v>0.37</v>
      </c>
      <c r="Z17" s="83">
        <f t="shared" si="4"/>
        <v>0.02701</v>
      </c>
      <c r="AA17" s="76"/>
      <c r="AB17" s="86">
        <f t="shared" si="5"/>
        <v>4347.2463024</v>
      </c>
      <c r="AC17" s="86">
        <f t="shared" si="2"/>
        <v>5395.705138</v>
      </c>
      <c r="AD17" s="87">
        <f t="shared" si="6"/>
        <v>0</v>
      </c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</row>
    <row r="18" spans="1:48" ht="12">
      <c r="A18" s="76"/>
      <c r="B18" s="76"/>
      <c r="C18" s="93"/>
      <c r="D18" s="83"/>
      <c r="E18" s="92"/>
      <c r="F18" s="92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80" t="b">
        <f t="shared" si="1"/>
        <v>0</v>
      </c>
      <c r="V18" s="76" t="s">
        <v>22</v>
      </c>
      <c r="W18" s="84">
        <f t="shared" si="3"/>
        <v>5395.705138</v>
      </c>
      <c r="X18" s="84">
        <v>1000000000</v>
      </c>
      <c r="Y18" s="89">
        <v>0.32</v>
      </c>
      <c r="Z18" s="83">
        <f t="shared" si="4"/>
        <v>0.02336</v>
      </c>
      <c r="AA18" s="76"/>
      <c r="AB18" s="86">
        <f t="shared" si="5"/>
        <v>5395.705138</v>
      </c>
      <c r="AC18" s="86">
        <f t="shared" si="2"/>
        <v>1000000000</v>
      </c>
      <c r="AD18" s="87">
        <f t="shared" si="6"/>
        <v>0</v>
      </c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</row>
    <row r="19" spans="1:48" ht="12">
      <c r="A19" s="88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80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</row>
    <row r="20" spans="1:48" ht="1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80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</row>
    <row r="21" spans="1:48" ht="12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80"/>
      <c r="V21" s="76"/>
      <c r="W21" s="76" t="s">
        <v>13</v>
      </c>
      <c r="X21" s="84">
        <v>525.38</v>
      </c>
      <c r="Y21" s="76"/>
      <c r="Z21" s="94">
        <f>I21-M21</f>
        <v>0</v>
      </c>
      <c r="AA21" s="94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</row>
    <row r="22" spans="1:48" ht="12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80"/>
      <c r="V22" s="76"/>
      <c r="W22" s="76" t="s">
        <v>23</v>
      </c>
      <c r="X22" s="84">
        <f>X21*4</f>
        <v>2101.52</v>
      </c>
      <c r="Y22" s="76"/>
      <c r="Z22" s="94">
        <f>Z21*13</f>
        <v>0</v>
      </c>
      <c r="AA22" s="94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</row>
    <row r="23" spans="1:48" ht="12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80"/>
      <c r="V23" s="76"/>
      <c r="W23" s="76" t="s">
        <v>24</v>
      </c>
      <c r="X23" s="84">
        <f>X21*5</f>
        <v>2626.9</v>
      </c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</row>
    <row r="24" spans="1:48" ht="1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80"/>
      <c r="V24" s="76"/>
      <c r="W24" s="76"/>
      <c r="X24" s="76"/>
      <c r="Y24" s="76"/>
      <c r="Z24" s="94">
        <f>I22-M22</f>
        <v>0</v>
      </c>
      <c r="AA24" s="94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</row>
    <row r="25" spans="1:48" ht="1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80"/>
      <c r="V25" s="76"/>
      <c r="W25" s="76"/>
      <c r="X25" s="76"/>
      <c r="Y25" s="76"/>
      <c r="Z25" s="94">
        <f>Z24*13</f>
        <v>0</v>
      </c>
      <c r="AA25" s="94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</row>
    <row r="26" spans="1:48" ht="1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80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</row>
    <row r="27" spans="1:48" ht="12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80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</row>
    <row r="28" spans="1:48" ht="12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80"/>
      <c r="V28" s="76"/>
      <c r="W28" s="76"/>
      <c r="X28" s="76"/>
      <c r="Y28" s="76"/>
      <c r="Z28" s="94">
        <f>Z27*13</f>
        <v>0</v>
      </c>
      <c r="AA28" s="94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</row>
    <row r="29" spans="1:48" ht="12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80"/>
      <c r="V29" s="76">
        <f>IF(B16&lt;=X22,B16,X22)</f>
        <v>1675.36</v>
      </c>
      <c r="W29" s="76">
        <f>V29*W5</f>
        <v>122.30127999999999</v>
      </c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</row>
    <row r="30" spans="1:48" ht="1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80"/>
      <c r="V30" s="76">
        <f>IF(AND(B16&gt;X22,B16&lt;=X23)=TRUE,B16-X22,0)+IF(B16&gt;X23,X23-X22,0)</f>
        <v>0</v>
      </c>
      <c r="W30" s="76">
        <f>V30*W5*0.9</f>
        <v>0</v>
      </c>
      <c r="X30" s="76"/>
      <c r="Y30" s="76"/>
      <c r="Z30" s="94">
        <f>I24-M24</f>
        <v>0</v>
      </c>
      <c r="AA30" s="94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</row>
    <row r="31" spans="1:48" ht="12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80"/>
      <c r="V31" s="76">
        <f>IF(B16&gt;X23,B16-X23,0)</f>
        <v>0</v>
      </c>
      <c r="W31" s="76">
        <f>V31*W5*75%</f>
        <v>0</v>
      </c>
      <c r="X31" s="76"/>
      <c r="Y31" s="76"/>
      <c r="Z31" s="94">
        <f>Z30*13</f>
        <v>0</v>
      </c>
      <c r="AA31" s="94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</row>
    <row r="32" spans="1:48" ht="1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80"/>
      <c r="V32" s="76"/>
      <c r="W32" s="76"/>
      <c r="X32" s="76"/>
      <c r="Y32" s="76"/>
      <c r="Z32" s="94">
        <f>I25-M25</f>
        <v>0</v>
      </c>
      <c r="AA32" s="94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</row>
    <row r="33" spans="1:48" ht="1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80"/>
      <c r="V33" s="76"/>
      <c r="W33" s="76"/>
      <c r="X33" s="76"/>
      <c r="Y33" s="76"/>
      <c r="Z33" s="94">
        <f>Z32*13</f>
        <v>0</v>
      </c>
      <c r="AA33" s="94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</row>
    <row r="34" spans="1:48" ht="1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80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</row>
    <row r="35" spans="1:48" ht="1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</row>
    <row r="36" spans="1:48" ht="12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</row>
    <row r="37" spans="1:48" ht="1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</row>
    <row r="38" spans="1:48" ht="12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</row>
    <row r="39" spans="1:48" ht="12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</row>
    <row r="40" spans="1:48" ht="12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</row>
    <row r="41" spans="1:48" ht="12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</row>
    <row r="42" spans="1:48" ht="12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</row>
    <row r="43" spans="1:48" ht="12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</row>
    <row r="44" spans="1:48" ht="1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</row>
    <row r="45" spans="1:48" ht="12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</row>
    <row r="46" spans="1:48" ht="12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</row>
    <row r="47" spans="1:48" ht="12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</row>
    <row r="48" spans="1:48" ht="1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</row>
    <row r="49" spans="1:48" ht="12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</row>
    <row r="50" spans="1:48" ht="12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</row>
    <row r="51" spans="1:48" ht="12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</row>
    <row r="52" spans="1:48" ht="12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</row>
    <row r="53" spans="1:48" ht="12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</row>
    <row r="54" spans="1:48" ht="12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</row>
    <row r="55" spans="1:48" ht="12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</row>
    <row r="56" spans="1:48" ht="12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</row>
    <row r="57" spans="1:48" ht="12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</row>
    <row r="58" spans="1:48" ht="12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</row>
    <row r="59" spans="1:48" ht="12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</row>
    <row r="60" spans="1:48" ht="12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</row>
    <row r="61" spans="1:48" ht="12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</row>
    <row r="62" spans="1:48" ht="12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</row>
    <row r="63" spans="1:48" ht="1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</row>
    <row r="64" spans="1:48" ht="12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</row>
    <row r="65" spans="1:48" ht="12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</row>
    <row r="66" spans="1:48" ht="12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</row>
    <row r="67" spans="21:48" ht="12.75" thickBot="1"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</row>
    <row r="68" spans="2:48" ht="12">
      <c r="B68" s="95">
        <v>571.61</v>
      </c>
      <c r="C68" s="96">
        <v>2254.93</v>
      </c>
      <c r="D68" s="97">
        <v>0.073</v>
      </c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</row>
    <row r="69" spans="2:48" ht="12">
      <c r="B69" s="98">
        <v>2254.93</v>
      </c>
      <c r="C69" s="99">
        <v>2789.9</v>
      </c>
      <c r="D69" s="100">
        <v>0.0621</v>
      </c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</row>
    <row r="70" spans="2:48" ht="12">
      <c r="B70" s="101">
        <v>2789.9</v>
      </c>
      <c r="C70" s="102">
        <v>3274.24</v>
      </c>
      <c r="D70" s="100">
        <v>0.0387</v>
      </c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2:48" ht="12">
      <c r="B71" s="104">
        <v>3274.24</v>
      </c>
      <c r="C71" s="105">
        <v>4347.25</v>
      </c>
      <c r="D71" s="100">
        <v>0.0343</v>
      </c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2:4" ht="12">
      <c r="B72" s="106">
        <v>4347.25</v>
      </c>
      <c r="C72" s="107">
        <v>5395.71</v>
      </c>
      <c r="D72" s="100">
        <v>0.027</v>
      </c>
    </row>
    <row r="73" spans="2:4" ht="12.75" thickBot="1">
      <c r="B73" s="108">
        <v>5395.71</v>
      </c>
      <c r="C73" s="109" t="s">
        <v>4</v>
      </c>
      <c r="D73" s="110">
        <v>0.0234</v>
      </c>
    </row>
    <row r="90" spans="3:6" ht="12">
      <c r="C90" s="111"/>
      <c r="D90" s="112"/>
      <c r="E90" s="113">
        <v>2254.93</v>
      </c>
      <c r="F90" s="77" t="s">
        <v>30</v>
      </c>
    </row>
    <row r="91" spans="3:6" ht="12">
      <c r="C91" s="111"/>
      <c r="D91" s="112"/>
      <c r="E91" s="114">
        <v>2789.9</v>
      </c>
      <c r="F91" s="77" t="s">
        <v>6</v>
      </c>
    </row>
    <row r="92" spans="3:6" ht="12">
      <c r="C92" s="111"/>
      <c r="D92" s="112"/>
      <c r="E92" s="115">
        <v>3274.24</v>
      </c>
      <c r="F92" s="77" t="s">
        <v>7</v>
      </c>
    </row>
    <row r="93" spans="3:6" ht="12">
      <c r="C93" s="111"/>
      <c r="D93" s="112"/>
      <c r="E93" s="116">
        <v>4347.25</v>
      </c>
      <c r="F93" s="77" t="s">
        <v>8</v>
      </c>
    </row>
    <row r="94" spans="3:6" ht="12">
      <c r="C94" s="111"/>
      <c r="D94" s="112"/>
      <c r="E94" s="116">
        <v>5395.71</v>
      </c>
      <c r="F94" s="77" t="s">
        <v>9</v>
      </c>
    </row>
    <row r="95" spans="3:6" ht="12">
      <c r="C95" s="111"/>
      <c r="D95" s="112"/>
      <c r="E95" s="117" t="s">
        <v>28</v>
      </c>
      <c r="F95" s="77" t="s">
        <v>10</v>
      </c>
    </row>
    <row r="96" spans="3:5" ht="12">
      <c r="C96" s="111"/>
      <c r="D96" s="112"/>
      <c r="E96" s="118"/>
    </row>
    <row r="97" spans="3:5" ht="12">
      <c r="C97" s="111"/>
      <c r="D97" s="112"/>
      <c r="E97" s="118"/>
    </row>
    <row r="98" spans="3:5" ht="12">
      <c r="C98" s="111"/>
      <c r="D98" s="112"/>
      <c r="E98" s="118"/>
    </row>
    <row r="99" spans="3:5" ht="12">
      <c r="C99" s="111"/>
      <c r="D99" s="112"/>
      <c r="E99" s="118"/>
    </row>
    <row r="100" spans="3:5" ht="12">
      <c r="C100" s="111"/>
      <c r="D100" s="112"/>
      <c r="E100" s="118"/>
    </row>
    <row r="101" spans="3:5" ht="12">
      <c r="C101" s="111"/>
      <c r="D101" s="112"/>
      <c r="E101" s="118"/>
    </row>
    <row r="102" spans="3:5" ht="12">
      <c r="C102" s="111"/>
      <c r="D102" s="112"/>
      <c r="E102" s="118"/>
    </row>
    <row r="103" spans="3:5" ht="12">
      <c r="C103" s="111"/>
      <c r="D103" s="112"/>
      <c r="E103" s="118"/>
    </row>
    <row r="104" spans="3:5" ht="12">
      <c r="C104" s="111"/>
      <c r="D104" s="112"/>
      <c r="E104" s="118"/>
    </row>
    <row r="105" spans="3:5" ht="12">
      <c r="C105" s="111"/>
      <c r="D105" s="112"/>
      <c r="E105" s="118"/>
    </row>
    <row r="106" spans="3:5" ht="12">
      <c r="C106" s="111"/>
      <c r="D106" s="112"/>
      <c r="E106" s="118"/>
    </row>
    <row r="107" spans="3:5" ht="12">
      <c r="C107" s="111"/>
      <c r="D107" s="112"/>
      <c r="E107" s="118"/>
    </row>
    <row r="108" spans="3:5" ht="12">
      <c r="C108" s="111"/>
      <c r="D108" s="112"/>
      <c r="E108" s="118"/>
    </row>
    <row r="109" spans="3:5" ht="12">
      <c r="C109" s="111"/>
      <c r="D109" s="112"/>
      <c r="E109" s="118"/>
    </row>
    <row r="110" spans="3:5" ht="12">
      <c r="C110" s="111"/>
      <c r="D110" s="112"/>
      <c r="E110" s="118"/>
    </row>
    <row r="111" spans="3:5" ht="12">
      <c r="C111" s="111"/>
      <c r="D111" s="112"/>
      <c r="E111" s="118"/>
    </row>
    <row r="112" spans="3:5" ht="12">
      <c r="C112" s="111"/>
      <c r="D112" s="112"/>
      <c r="E112" s="118"/>
    </row>
    <row r="113" spans="3:5" ht="12">
      <c r="C113" s="111"/>
      <c r="D113" s="112"/>
      <c r="E113" s="118"/>
    </row>
    <row r="114" spans="3:5" ht="12">
      <c r="C114" s="111"/>
      <c r="D114" s="112"/>
      <c r="E114" s="118"/>
    </row>
    <row r="115" spans="3:5" ht="12">
      <c r="C115" s="111"/>
      <c r="D115" s="112"/>
      <c r="E115" s="118"/>
    </row>
    <row r="116" spans="3:5" ht="12">
      <c r="C116" s="111"/>
      <c r="D116" s="112"/>
      <c r="E116" s="118"/>
    </row>
    <row r="117" spans="3:5" ht="12">
      <c r="C117" s="111"/>
      <c r="D117" s="112"/>
      <c r="E117" s="118"/>
    </row>
    <row r="118" spans="3:5" ht="12">
      <c r="C118" s="111"/>
      <c r="D118" s="112"/>
      <c r="E118" s="118"/>
    </row>
    <row r="119" spans="3:5" ht="12">
      <c r="C119" s="111"/>
      <c r="D119" s="112"/>
      <c r="E119" s="118"/>
    </row>
    <row r="120" spans="3:5" ht="12">
      <c r="C120" s="111"/>
      <c r="D120" s="112"/>
      <c r="E120" s="118"/>
    </row>
    <row r="121" spans="3:5" ht="12">
      <c r="C121" s="111"/>
      <c r="D121" s="112"/>
      <c r="E121" s="118"/>
    </row>
    <row r="122" spans="3:5" ht="12">
      <c r="C122" s="111"/>
      <c r="D122" s="112"/>
      <c r="E122" s="118"/>
    </row>
    <row r="123" spans="3:5" ht="12">
      <c r="C123" s="111"/>
      <c r="D123" s="112"/>
      <c r="E123" s="118"/>
    </row>
    <row r="124" spans="3:5" ht="12">
      <c r="C124" s="111"/>
      <c r="D124" s="112"/>
      <c r="E124" s="118"/>
    </row>
    <row r="125" spans="3:5" ht="12">
      <c r="C125" s="111"/>
      <c r="D125" s="112"/>
      <c r="E125" s="118"/>
    </row>
    <row r="126" spans="3:5" ht="12">
      <c r="C126" s="111"/>
      <c r="D126" s="112"/>
      <c r="E126" s="118"/>
    </row>
    <row r="127" spans="3:5" ht="12">
      <c r="C127" s="111"/>
      <c r="D127" s="112"/>
      <c r="E127" s="118"/>
    </row>
    <row r="128" spans="3:5" ht="12">
      <c r="C128" s="111"/>
      <c r="D128" s="112"/>
      <c r="E128" s="118"/>
    </row>
    <row r="129" spans="3:5" ht="12">
      <c r="C129" s="111"/>
      <c r="D129" s="112"/>
      <c r="E129" s="118"/>
    </row>
    <row r="130" spans="3:5" ht="12">
      <c r="C130" s="111"/>
      <c r="D130" s="112"/>
      <c r="E130" s="118"/>
    </row>
    <row r="131" spans="3:5" ht="12">
      <c r="C131" s="111"/>
      <c r="D131" s="112"/>
      <c r="E131" s="118"/>
    </row>
    <row r="132" spans="3:5" ht="12">
      <c r="C132" s="111"/>
      <c r="D132" s="112"/>
      <c r="E132" s="118"/>
    </row>
    <row r="133" spans="3:5" ht="12">
      <c r="C133" s="111"/>
      <c r="D133" s="112"/>
      <c r="E133" s="118"/>
    </row>
    <row r="134" spans="3:5" ht="12">
      <c r="C134" s="111"/>
      <c r="D134" s="112"/>
      <c r="E134" s="118"/>
    </row>
    <row r="135" spans="3:5" ht="12">
      <c r="C135" s="111"/>
      <c r="D135" s="112"/>
      <c r="E135" s="118"/>
    </row>
    <row r="136" spans="3:5" ht="12">
      <c r="C136" s="111"/>
      <c r="D136" s="112"/>
      <c r="E136" s="118"/>
    </row>
    <row r="137" spans="3:5" ht="12">
      <c r="C137" s="111"/>
      <c r="D137" s="112"/>
      <c r="E137" s="118"/>
    </row>
    <row r="138" spans="3:5" ht="12">
      <c r="C138" s="111"/>
      <c r="D138" s="112"/>
      <c r="E138" s="118"/>
    </row>
    <row r="139" spans="3:5" ht="12">
      <c r="C139" s="111"/>
      <c r="D139" s="112"/>
      <c r="E139" s="118"/>
    </row>
    <row r="140" spans="3:5" ht="12">
      <c r="C140" s="111"/>
      <c r="D140" s="112"/>
      <c r="E140" s="118"/>
    </row>
    <row r="141" spans="3:5" ht="12">
      <c r="C141" s="111"/>
      <c r="D141" s="112"/>
      <c r="E141" s="118"/>
    </row>
    <row r="142" spans="3:5" ht="12">
      <c r="C142" s="111"/>
      <c r="D142" s="112"/>
      <c r="E142" s="118"/>
    </row>
    <row r="143" spans="3:5" ht="12">
      <c r="C143" s="111"/>
      <c r="D143" s="112"/>
      <c r="E143" s="118"/>
    </row>
    <row r="144" spans="3:5" ht="12">
      <c r="C144" s="111"/>
      <c r="D144" s="112"/>
      <c r="E144" s="118"/>
    </row>
    <row r="145" spans="3:5" ht="12">
      <c r="C145" s="111"/>
      <c r="D145" s="112"/>
      <c r="E145" s="118"/>
    </row>
    <row r="146" spans="3:5" ht="12">
      <c r="C146" s="111"/>
      <c r="D146" s="112"/>
      <c r="E146" s="118"/>
    </row>
    <row r="147" spans="3:5" ht="12">
      <c r="C147" s="111"/>
      <c r="D147" s="112"/>
      <c r="E147" s="118"/>
    </row>
    <row r="148" spans="3:5" ht="12">
      <c r="C148" s="111"/>
      <c r="D148" s="112"/>
      <c r="E148" s="118"/>
    </row>
    <row r="149" spans="3:5" ht="12">
      <c r="C149" s="111"/>
      <c r="D149" s="112"/>
      <c r="E149" s="118"/>
    </row>
    <row r="150" spans="3:5" ht="12">
      <c r="C150" s="111"/>
      <c r="D150" s="112"/>
      <c r="E150" s="118"/>
    </row>
    <row r="151" spans="3:5" ht="12">
      <c r="C151" s="111"/>
      <c r="D151" s="112"/>
      <c r="E151" s="118"/>
    </row>
    <row r="152" spans="3:5" ht="12">
      <c r="C152" s="111"/>
      <c r="D152" s="112"/>
      <c r="E152" s="118"/>
    </row>
    <row r="153" spans="3:5" ht="12">
      <c r="C153" s="111"/>
      <c r="D153" s="112"/>
      <c r="E153" s="118"/>
    </row>
    <row r="154" spans="3:5" ht="12">
      <c r="C154" s="111"/>
      <c r="D154" s="112"/>
      <c r="E154" s="118"/>
    </row>
    <row r="155" spans="3:5" ht="12">
      <c r="C155" s="111"/>
      <c r="D155" s="112"/>
      <c r="E155" s="118"/>
    </row>
    <row r="156" spans="3:5" ht="12">
      <c r="C156" s="111"/>
      <c r="D156" s="112"/>
      <c r="E156" s="118"/>
    </row>
    <row r="157" spans="3:5" ht="12">
      <c r="C157" s="111"/>
      <c r="D157" s="112"/>
      <c r="E157" s="118"/>
    </row>
    <row r="158" spans="3:5" ht="12">
      <c r="C158" s="111"/>
      <c r="D158" s="112"/>
      <c r="E158" s="118"/>
    </row>
    <row r="159" spans="3:5" ht="12">
      <c r="C159" s="111"/>
      <c r="D159" s="112"/>
      <c r="E159" s="118"/>
    </row>
    <row r="160" spans="3:5" ht="12">
      <c r="C160" s="111"/>
      <c r="D160" s="112"/>
      <c r="E160" s="118"/>
    </row>
    <row r="161" spans="3:5" ht="12">
      <c r="C161" s="111"/>
      <c r="D161" s="112"/>
      <c r="E161" s="118"/>
    </row>
    <row r="162" spans="3:5" ht="12">
      <c r="C162" s="111"/>
      <c r="D162" s="112"/>
      <c r="E162" s="118"/>
    </row>
    <row r="163" spans="3:5" ht="12">
      <c r="C163" s="111"/>
      <c r="D163" s="112"/>
      <c r="E163" s="118"/>
    </row>
    <row r="164" spans="3:5" ht="12">
      <c r="C164" s="111"/>
      <c r="D164" s="112"/>
      <c r="E164" s="118"/>
    </row>
    <row r="165" spans="3:5" ht="12">
      <c r="C165" s="111"/>
      <c r="D165" s="112"/>
      <c r="E165" s="118"/>
    </row>
    <row r="166" spans="3:5" ht="12">
      <c r="C166" s="111"/>
      <c r="D166" s="112"/>
      <c r="E166" s="118"/>
    </row>
    <row r="167" spans="3:5" ht="12">
      <c r="C167" s="111"/>
      <c r="D167" s="112"/>
      <c r="E167" s="118"/>
    </row>
    <row r="168" spans="3:5" ht="12">
      <c r="C168" s="111"/>
      <c r="D168" s="112"/>
      <c r="E168" s="118"/>
    </row>
    <row r="169" spans="3:5" ht="12">
      <c r="C169" s="111"/>
      <c r="D169" s="112"/>
      <c r="E169" s="118"/>
    </row>
    <row r="170" spans="3:5" ht="12">
      <c r="C170" s="111"/>
      <c r="D170" s="112"/>
      <c r="E170" s="118"/>
    </row>
    <row r="171" spans="3:5" ht="12">
      <c r="C171" s="111"/>
      <c r="D171" s="112"/>
      <c r="E171" s="118"/>
    </row>
    <row r="172" spans="3:5" ht="12">
      <c r="C172" s="111"/>
      <c r="D172" s="112"/>
      <c r="E172" s="118"/>
    </row>
    <row r="173" spans="3:5" ht="12">
      <c r="C173" s="111"/>
      <c r="D173" s="112"/>
      <c r="E173" s="118"/>
    </row>
    <row r="174" spans="3:5" ht="12">
      <c r="C174" s="111"/>
      <c r="D174" s="112"/>
      <c r="E174" s="118"/>
    </row>
    <row r="175" spans="3:5" ht="12">
      <c r="C175" s="111"/>
      <c r="D175" s="112"/>
      <c r="E175" s="118"/>
    </row>
    <row r="176" spans="3:5" ht="12">
      <c r="C176" s="111"/>
      <c r="D176" s="112"/>
      <c r="E176" s="118"/>
    </row>
    <row r="177" spans="3:5" ht="12">
      <c r="C177" s="111"/>
      <c r="D177" s="112"/>
      <c r="E177" s="118"/>
    </row>
    <row r="178" spans="3:5" ht="12">
      <c r="C178" s="111"/>
      <c r="D178" s="112"/>
      <c r="E178" s="118"/>
    </row>
    <row r="179" spans="3:5" ht="12">
      <c r="C179" s="111"/>
      <c r="D179" s="112"/>
      <c r="E179" s="118"/>
    </row>
    <row r="180" spans="3:5" ht="12">
      <c r="C180" s="111"/>
      <c r="D180" s="112"/>
      <c r="E180" s="118"/>
    </row>
    <row r="181" spans="3:5" ht="12">
      <c r="C181" s="111"/>
      <c r="D181" s="112"/>
      <c r="E181" s="118"/>
    </row>
    <row r="182" spans="3:5" ht="12">
      <c r="C182" s="111"/>
      <c r="D182" s="112"/>
      <c r="E182" s="118"/>
    </row>
    <row r="183" spans="3:5" ht="12">
      <c r="C183" s="111"/>
      <c r="D183" s="112"/>
      <c r="E183" s="118"/>
    </row>
    <row r="184" spans="3:5" ht="12">
      <c r="C184" s="111"/>
      <c r="D184" s="112"/>
      <c r="E184" s="118"/>
    </row>
    <row r="185" spans="3:5" ht="12">
      <c r="C185" s="111"/>
      <c r="D185" s="112"/>
      <c r="E185" s="118"/>
    </row>
    <row r="186" spans="3:5" ht="12">
      <c r="C186" s="111"/>
      <c r="D186" s="112"/>
      <c r="E186" s="118"/>
    </row>
    <row r="187" spans="3:5" ht="12">
      <c r="C187" s="111"/>
      <c r="D187" s="112"/>
      <c r="E187" s="118"/>
    </row>
    <row r="188" spans="3:5" ht="12">
      <c r="C188" s="111"/>
      <c r="D188" s="112"/>
      <c r="E188" s="118"/>
    </row>
    <row r="189" spans="3:5" ht="12">
      <c r="C189" s="111"/>
      <c r="D189" s="112"/>
      <c r="E189" s="118"/>
    </row>
    <row r="190" spans="3:5" ht="12">
      <c r="C190" s="111"/>
      <c r="D190" s="112"/>
      <c r="E190" s="118"/>
    </row>
    <row r="191" spans="3:5" ht="12">
      <c r="C191" s="111"/>
      <c r="D191" s="112"/>
      <c r="E191" s="118"/>
    </row>
    <row r="192" spans="3:5" ht="12">
      <c r="C192" s="111"/>
      <c r="D192" s="112"/>
      <c r="E192" s="118"/>
    </row>
    <row r="193" spans="3:5" ht="12">
      <c r="C193" s="111"/>
      <c r="D193" s="112"/>
      <c r="E193" s="118"/>
    </row>
    <row r="194" spans="3:5" ht="12">
      <c r="C194" s="111"/>
      <c r="D194" s="112"/>
      <c r="E194" s="118"/>
    </row>
    <row r="195" spans="3:5" ht="12">
      <c r="C195" s="111"/>
      <c r="D195" s="112"/>
      <c r="E195" s="118"/>
    </row>
    <row r="196" spans="3:5" ht="12">
      <c r="C196" s="111"/>
      <c r="D196" s="112"/>
      <c r="E196" s="118"/>
    </row>
    <row r="197" spans="3:5" ht="12">
      <c r="C197" s="111"/>
      <c r="D197" s="112"/>
      <c r="E197" s="118"/>
    </row>
    <row r="198" spans="3:5" ht="12">
      <c r="C198" s="111"/>
      <c r="D198" s="112"/>
      <c r="E198" s="118"/>
    </row>
    <row r="199" spans="3:5" ht="12">
      <c r="C199" s="111"/>
      <c r="D199" s="112"/>
      <c r="E199" s="118"/>
    </row>
    <row r="200" spans="3:5" ht="12">
      <c r="C200" s="111"/>
      <c r="D200" s="112"/>
      <c r="E200" s="118"/>
    </row>
    <row r="201" spans="3:5" ht="12">
      <c r="C201" s="111"/>
      <c r="D201" s="112"/>
      <c r="E201" s="118"/>
    </row>
    <row r="202" spans="3:5" ht="12">
      <c r="C202" s="111"/>
      <c r="D202" s="112"/>
      <c r="E202" s="118"/>
    </row>
    <row r="203" spans="3:5" ht="12">
      <c r="C203" s="111"/>
      <c r="D203" s="112"/>
      <c r="E203" s="118"/>
    </row>
    <row r="204" spans="3:5" ht="12">
      <c r="C204" s="111"/>
      <c r="D204" s="112"/>
      <c r="E204" s="118"/>
    </row>
    <row r="205" spans="3:5" ht="12">
      <c r="C205" s="111"/>
      <c r="D205" s="112"/>
      <c r="E205" s="118"/>
    </row>
    <row r="206" spans="3:5" ht="12">
      <c r="C206" s="111"/>
      <c r="D206" s="112"/>
      <c r="E206" s="118"/>
    </row>
    <row r="207" spans="3:5" ht="12">
      <c r="C207" s="111"/>
      <c r="D207" s="112"/>
      <c r="E207" s="118"/>
    </row>
    <row r="208" spans="3:5" ht="12">
      <c r="C208" s="111"/>
      <c r="D208" s="112"/>
      <c r="E208" s="118"/>
    </row>
    <row r="209" spans="3:5" ht="12">
      <c r="C209" s="111"/>
      <c r="D209" s="112"/>
      <c r="E209" s="118"/>
    </row>
    <row r="210" spans="3:5" ht="12">
      <c r="C210" s="111"/>
      <c r="D210" s="112"/>
      <c r="E210" s="118"/>
    </row>
    <row r="211" spans="3:5" ht="12">
      <c r="C211" s="111"/>
      <c r="D211" s="112"/>
      <c r="E211" s="118"/>
    </row>
    <row r="212" spans="3:5" ht="12">
      <c r="C212" s="111"/>
      <c r="D212" s="112"/>
      <c r="E212" s="118"/>
    </row>
    <row r="213" spans="3:5" ht="12">
      <c r="C213" s="111"/>
      <c r="D213" s="112"/>
      <c r="E213" s="118"/>
    </row>
    <row r="214" spans="3:5" ht="12">
      <c r="C214" s="111"/>
      <c r="D214" s="112"/>
      <c r="E214" s="118"/>
    </row>
    <row r="215" spans="3:5" ht="12">
      <c r="C215" s="111"/>
      <c r="D215" s="112"/>
      <c r="E215" s="118"/>
    </row>
    <row r="216" spans="3:5" ht="12">
      <c r="C216" s="111"/>
      <c r="D216" s="112"/>
      <c r="E216" s="118"/>
    </row>
    <row r="217" spans="3:5" ht="12">
      <c r="C217" s="111"/>
      <c r="D217" s="112"/>
      <c r="E217" s="118"/>
    </row>
    <row r="218" spans="3:5" ht="12">
      <c r="C218" s="111"/>
      <c r="D218" s="112"/>
      <c r="E218" s="118"/>
    </row>
    <row r="219" spans="3:5" ht="12">
      <c r="C219" s="111"/>
      <c r="D219" s="112"/>
      <c r="E219" s="118"/>
    </row>
    <row r="220" spans="3:5" ht="12">
      <c r="C220" s="111"/>
      <c r="D220" s="112"/>
      <c r="E220" s="118"/>
    </row>
    <row r="221" spans="3:5" ht="12">
      <c r="C221" s="111"/>
      <c r="D221" s="112"/>
      <c r="E221" s="118"/>
    </row>
    <row r="222" spans="3:5" ht="12">
      <c r="C222" s="111"/>
      <c r="D222" s="112"/>
      <c r="E222" s="118"/>
    </row>
    <row r="223" spans="3:5" ht="12">
      <c r="C223" s="111"/>
      <c r="D223" s="112"/>
      <c r="E223" s="118"/>
    </row>
    <row r="224" spans="3:5" ht="12">
      <c r="C224" s="111"/>
      <c r="D224" s="112"/>
      <c r="E224" s="118"/>
    </row>
    <row r="225" spans="3:5" ht="12">
      <c r="C225" s="111"/>
      <c r="D225" s="112"/>
      <c r="E225" s="118"/>
    </row>
    <row r="226" spans="3:5" ht="12">
      <c r="C226" s="111"/>
      <c r="D226" s="112"/>
      <c r="E226" s="118"/>
    </row>
    <row r="227" spans="3:5" ht="12">
      <c r="C227" s="111"/>
      <c r="D227" s="112"/>
      <c r="E227" s="118"/>
    </row>
    <row r="228" spans="3:5" ht="12">
      <c r="C228" s="111"/>
      <c r="D228" s="112"/>
      <c r="E228" s="118"/>
    </row>
    <row r="229" spans="3:5" ht="12">
      <c r="C229" s="111"/>
      <c r="D229" s="112"/>
      <c r="E229" s="118"/>
    </row>
    <row r="230" spans="3:5" ht="12">
      <c r="C230" s="111"/>
      <c r="D230" s="112"/>
      <c r="E230" s="118"/>
    </row>
    <row r="231" spans="3:5" ht="12">
      <c r="C231" s="111"/>
      <c r="D231" s="112"/>
      <c r="E231" s="118"/>
    </row>
    <row r="232" spans="3:5" ht="12">
      <c r="C232" s="111"/>
      <c r="D232" s="112"/>
      <c r="E232" s="118"/>
    </row>
    <row r="233" spans="3:5" ht="12">
      <c r="C233" s="111"/>
      <c r="D233" s="112"/>
      <c r="E233" s="118"/>
    </row>
    <row r="234" spans="3:5" ht="12">
      <c r="C234" s="111"/>
      <c r="D234" s="112"/>
      <c r="E234" s="118"/>
    </row>
    <row r="235" spans="3:5" ht="12">
      <c r="C235" s="111"/>
      <c r="D235" s="112"/>
      <c r="E235" s="118"/>
    </row>
    <row r="236" spans="3:5" ht="12">
      <c r="C236" s="111"/>
      <c r="D236" s="112"/>
      <c r="E236" s="118"/>
    </row>
    <row r="237" spans="3:5" ht="12">
      <c r="C237" s="111"/>
      <c r="D237" s="112"/>
      <c r="E237" s="118"/>
    </row>
    <row r="238" spans="3:5" ht="12">
      <c r="C238" s="111"/>
      <c r="D238" s="112"/>
      <c r="E238" s="118"/>
    </row>
    <row r="239" spans="3:5" ht="12">
      <c r="C239" s="111"/>
      <c r="D239" s="112"/>
      <c r="E239" s="118"/>
    </row>
    <row r="240" spans="3:5" ht="12">
      <c r="C240" s="111"/>
      <c r="D240" s="112"/>
      <c r="E240" s="118"/>
    </row>
    <row r="241" spans="3:5" ht="12">
      <c r="C241" s="111"/>
      <c r="D241" s="112"/>
      <c r="E241" s="118"/>
    </row>
    <row r="242" spans="3:5" ht="12">
      <c r="C242" s="111"/>
      <c r="D242" s="112"/>
      <c r="E242" s="118"/>
    </row>
    <row r="243" spans="3:5" ht="12">
      <c r="C243" s="111"/>
      <c r="D243" s="112"/>
      <c r="E243" s="118"/>
    </row>
    <row r="244" spans="3:5" ht="12">
      <c r="C244" s="111"/>
      <c r="D244" s="112"/>
      <c r="E244" s="118"/>
    </row>
    <row r="245" spans="3:5" ht="12">
      <c r="C245" s="111"/>
      <c r="D245" s="112"/>
      <c r="E245" s="118"/>
    </row>
    <row r="246" spans="3:5" ht="12">
      <c r="C246" s="111"/>
      <c r="D246" s="112"/>
      <c r="E246" s="118"/>
    </row>
    <row r="247" spans="3:5" ht="12">
      <c r="C247" s="111"/>
      <c r="D247" s="112"/>
      <c r="E247" s="118"/>
    </row>
    <row r="248" spans="3:5" ht="12">
      <c r="C248" s="111"/>
      <c r="D248" s="112"/>
      <c r="E248" s="118"/>
    </row>
    <row r="249" spans="3:5" ht="12">
      <c r="C249" s="111"/>
      <c r="D249" s="112"/>
      <c r="E249" s="118"/>
    </row>
    <row r="250" spans="3:5" ht="12">
      <c r="C250" s="111"/>
      <c r="D250" s="112"/>
      <c r="E250" s="118"/>
    </row>
    <row r="251" spans="3:5" ht="12">
      <c r="C251" s="111"/>
      <c r="D251" s="112"/>
      <c r="E251" s="118"/>
    </row>
    <row r="252" spans="3:5" ht="12">
      <c r="C252" s="111"/>
      <c r="D252" s="112"/>
      <c r="E252" s="118"/>
    </row>
    <row r="253" spans="3:5" ht="12">
      <c r="C253" s="111"/>
      <c r="D253" s="112"/>
      <c r="E253" s="118"/>
    </row>
    <row r="254" spans="3:5" ht="12">
      <c r="C254" s="111"/>
      <c r="D254" s="112"/>
      <c r="E254" s="118"/>
    </row>
    <row r="255" spans="3:5" ht="12">
      <c r="C255" s="111"/>
      <c r="D255" s="112"/>
      <c r="E255" s="118"/>
    </row>
    <row r="256" spans="3:5" ht="12">
      <c r="C256" s="111"/>
      <c r="D256" s="112"/>
      <c r="E256" s="118"/>
    </row>
    <row r="257" spans="3:5" ht="12">
      <c r="C257" s="111"/>
      <c r="D257" s="112"/>
      <c r="E257" s="118"/>
    </row>
    <row r="258" spans="3:5" ht="12">
      <c r="C258" s="111"/>
      <c r="D258" s="112"/>
      <c r="E258" s="118"/>
    </row>
    <row r="259" spans="3:5" ht="12">
      <c r="C259" s="111"/>
      <c r="D259" s="112"/>
      <c r="E259" s="118"/>
    </row>
    <row r="260" spans="3:5" ht="12">
      <c r="C260" s="111"/>
      <c r="D260" s="112"/>
      <c r="E260" s="118"/>
    </row>
    <row r="261" spans="3:5" ht="12">
      <c r="C261" s="111"/>
      <c r="D261" s="112"/>
      <c r="E261" s="118"/>
    </row>
    <row r="262" spans="3:5" ht="12">
      <c r="C262" s="111"/>
      <c r="D262" s="112"/>
      <c r="E262" s="118"/>
    </row>
    <row r="263" spans="3:5" ht="12">
      <c r="C263" s="111"/>
      <c r="D263" s="112"/>
      <c r="E263" s="118"/>
    </row>
    <row r="264" spans="3:5" ht="12">
      <c r="C264" s="111"/>
      <c r="D264" s="112"/>
      <c r="E264" s="118"/>
    </row>
    <row r="265" spans="3:5" ht="12">
      <c r="C265" s="111"/>
      <c r="D265" s="112"/>
      <c r="E265" s="118"/>
    </row>
    <row r="266" spans="3:5" ht="12">
      <c r="C266" s="111"/>
      <c r="D266" s="112"/>
      <c r="E266" s="118"/>
    </row>
    <row r="267" spans="3:5" ht="12">
      <c r="C267" s="111"/>
      <c r="D267" s="112"/>
      <c r="E267" s="118"/>
    </row>
    <row r="268" spans="3:5" ht="12">
      <c r="C268" s="111"/>
      <c r="D268" s="112"/>
      <c r="E268" s="118"/>
    </row>
    <row r="269" spans="3:5" ht="12">
      <c r="C269" s="111"/>
      <c r="D269" s="112"/>
      <c r="E269" s="118"/>
    </row>
    <row r="270" spans="3:5" ht="12">
      <c r="C270" s="111"/>
      <c r="D270" s="112"/>
      <c r="E270" s="118"/>
    </row>
    <row r="271" spans="3:5" ht="12">
      <c r="C271" s="111"/>
      <c r="D271" s="112"/>
      <c r="E271" s="118"/>
    </row>
    <row r="272" spans="3:5" ht="12">
      <c r="C272" s="111"/>
      <c r="D272" s="112"/>
      <c r="E272" s="118"/>
    </row>
    <row r="273" spans="3:5" ht="12">
      <c r="C273" s="111"/>
      <c r="D273" s="112"/>
      <c r="E273" s="118"/>
    </row>
    <row r="274" spans="3:5" ht="12">
      <c r="C274" s="111"/>
      <c r="D274" s="112"/>
      <c r="E274" s="118"/>
    </row>
    <row r="275" spans="3:5" ht="12">
      <c r="C275" s="111"/>
      <c r="D275" s="112"/>
      <c r="E275" s="118"/>
    </row>
    <row r="276" spans="3:5" ht="12">
      <c r="C276" s="111"/>
      <c r="D276" s="112"/>
      <c r="E276" s="118"/>
    </row>
    <row r="277" spans="3:5" ht="12">
      <c r="C277" s="111"/>
      <c r="D277" s="112"/>
      <c r="E277" s="118"/>
    </row>
    <row r="278" spans="3:5" ht="12">
      <c r="C278" s="111"/>
      <c r="D278" s="112"/>
      <c r="E278" s="118"/>
    </row>
    <row r="279" spans="3:5" ht="12">
      <c r="C279" s="111"/>
      <c r="D279" s="112"/>
      <c r="E279" s="118"/>
    </row>
    <row r="280" spans="3:5" ht="12">
      <c r="C280" s="111"/>
      <c r="D280" s="112"/>
      <c r="E280" s="118"/>
    </row>
    <row r="281" spans="3:5" ht="12">
      <c r="C281" s="111"/>
      <c r="D281" s="112"/>
      <c r="E281" s="118"/>
    </row>
    <row r="282" spans="3:5" ht="12">
      <c r="C282" s="111"/>
      <c r="D282" s="112"/>
      <c r="E282" s="118"/>
    </row>
    <row r="283" spans="3:5" ht="12">
      <c r="C283" s="111"/>
      <c r="D283" s="112"/>
      <c r="E283" s="118"/>
    </row>
    <row r="284" spans="3:5" ht="12">
      <c r="C284" s="111"/>
      <c r="D284" s="112"/>
      <c r="E284" s="118"/>
    </row>
    <row r="285" spans="3:5" ht="12">
      <c r="C285" s="111"/>
      <c r="D285" s="112"/>
      <c r="E285" s="118"/>
    </row>
    <row r="286" spans="3:5" ht="12">
      <c r="C286" s="111"/>
      <c r="D286" s="112"/>
      <c r="E286" s="118"/>
    </row>
    <row r="287" spans="3:5" ht="12">
      <c r="C287" s="111"/>
      <c r="D287" s="112"/>
      <c r="E287" s="118"/>
    </row>
    <row r="288" spans="3:5" ht="12">
      <c r="C288" s="111"/>
      <c r="D288" s="112"/>
      <c r="E288" s="118"/>
    </row>
    <row r="289" spans="3:5" ht="12">
      <c r="C289" s="111"/>
      <c r="D289" s="112"/>
      <c r="E289" s="118"/>
    </row>
    <row r="290" spans="3:5" ht="12">
      <c r="C290" s="111"/>
      <c r="D290" s="112"/>
      <c r="E290" s="118"/>
    </row>
    <row r="291" spans="3:5" ht="12">
      <c r="C291" s="111"/>
      <c r="D291" s="112"/>
      <c r="E291" s="118"/>
    </row>
    <row r="292" spans="3:5" ht="12">
      <c r="C292" s="111"/>
      <c r="D292" s="112"/>
      <c r="E292" s="118"/>
    </row>
    <row r="293" spans="3:5" ht="12">
      <c r="C293" s="111"/>
      <c r="D293" s="112"/>
      <c r="E293" s="118"/>
    </row>
    <row r="294" spans="3:5" ht="12">
      <c r="C294" s="111"/>
      <c r="D294" s="112"/>
      <c r="E294" s="118"/>
    </row>
    <row r="295" spans="3:5" ht="12">
      <c r="C295" s="111"/>
      <c r="D295" s="112"/>
      <c r="E295" s="118"/>
    </row>
    <row r="296" spans="3:5" ht="12">
      <c r="C296" s="111"/>
      <c r="D296" s="112"/>
      <c r="E296" s="118"/>
    </row>
    <row r="297" spans="3:5" ht="12">
      <c r="C297" s="111"/>
      <c r="D297" s="112"/>
      <c r="E297" s="118"/>
    </row>
    <row r="298" spans="3:5" ht="12">
      <c r="C298" s="111"/>
      <c r="D298" s="112"/>
      <c r="E298" s="118"/>
    </row>
    <row r="299" spans="3:5" ht="12">
      <c r="C299" s="111"/>
      <c r="D299" s="112"/>
      <c r="E299" s="118"/>
    </row>
    <row r="300" spans="3:5" ht="12">
      <c r="C300" s="111"/>
      <c r="D300" s="112"/>
      <c r="E300" s="118"/>
    </row>
    <row r="301" spans="3:5" ht="12">
      <c r="C301" s="111"/>
      <c r="D301" s="112"/>
      <c r="E301" s="118"/>
    </row>
    <row r="302" spans="3:5" ht="12">
      <c r="C302" s="111"/>
      <c r="D302" s="112"/>
      <c r="E302" s="118"/>
    </row>
    <row r="303" spans="3:5" ht="12">
      <c r="C303" s="111"/>
      <c r="D303" s="112"/>
      <c r="E303" s="118"/>
    </row>
    <row r="304" spans="3:5" ht="12">
      <c r="C304" s="111"/>
      <c r="D304" s="112"/>
      <c r="E304" s="118"/>
    </row>
    <row r="305" spans="3:5" ht="12">
      <c r="C305" s="111"/>
      <c r="D305" s="112"/>
      <c r="E305" s="118"/>
    </row>
    <row r="306" spans="3:5" ht="12">
      <c r="C306" s="111"/>
      <c r="D306" s="112"/>
      <c r="E306" s="118"/>
    </row>
    <row r="307" spans="3:5" ht="12">
      <c r="C307" s="111"/>
      <c r="D307" s="112"/>
      <c r="E307" s="118"/>
    </row>
    <row r="308" spans="3:5" ht="12">
      <c r="C308" s="111"/>
      <c r="D308" s="112"/>
      <c r="E308" s="118"/>
    </row>
    <row r="309" spans="3:5" ht="12">
      <c r="C309" s="111"/>
      <c r="D309" s="112"/>
      <c r="E309" s="118"/>
    </row>
    <row r="310" spans="3:5" ht="12">
      <c r="C310" s="111"/>
      <c r="D310" s="112"/>
      <c r="E310" s="118"/>
    </row>
    <row r="311" spans="3:5" ht="12">
      <c r="C311" s="111"/>
      <c r="D311" s="112"/>
      <c r="E311" s="118"/>
    </row>
    <row r="312" spans="3:5" ht="12">
      <c r="C312" s="111"/>
      <c r="D312" s="112"/>
      <c r="E312" s="118"/>
    </row>
    <row r="313" spans="3:5" ht="12">
      <c r="C313" s="111"/>
      <c r="D313" s="112"/>
      <c r="E313" s="118"/>
    </row>
    <row r="314" spans="3:5" ht="12">
      <c r="C314" s="111"/>
      <c r="D314" s="112"/>
      <c r="E314" s="118"/>
    </row>
    <row r="315" spans="3:5" ht="12">
      <c r="C315" s="111"/>
      <c r="D315" s="112"/>
      <c r="E315" s="118"/>
    </row>
    <row r="316" spans="3:5" ht="12">
      <c r="C316" s="111"/>
      <c r="D316" s="112"/>
      <c r="E316" s="118"/>
    </row>
    <row r="317" spans="3:5" ht="12">
      <c r="C317" s="111"/>
      <c r="D317" s="112"/>
      <c r="E317" s="118"/>
    </row>
    <row r="318" spans="3:5" ht="12">
      <c r="C318" s="111"/>
      <c r="D318" s="112"/>
      <c r="E318" s="118"/>
    </row>
    <row r="319" spans="3:5" ht="12">
      <c r="C319" s="111"/>
      <c r="D319" s="112"/>
      <c r="E319" s="118"/>
    </row>
    <row r="320" spans="3:5" ht="12">
      <c r="C320" s="111"/>
      <c r="D320" s="112"/>
      <c r="E320" s="118"/>
    </row>
    <row r="321" spans="3:5" ht="12">
      <c r="C321" s="111"/>
      <c r="D321" s="112"/>
      <c r="E321" s="118"/>
    </row>
    <row r="322" spans="3:5" ht="12">
      <c r="C322" s="111"/>
      <c r="D322" s="112"/>
      <c r="E322" s="118"/>
    </row>
    <row r="323" spans="3:5" ht="12">
      <c r="C323" s="111"/>
      <c r="D323" s="112"/>
      <c r="E323" s="118"/>
    </row>
    <row r="324" spans="3:5" ht="12">
      <c r="C324" s="111"/>
      <c r="D324" s="112"/>
      <c r="E324" s="118"/>
    </row>
    <row r="325" spans="3:5" ht="12">
      <c r="C325" s="111"/>
      <c r="D325" s="112"/>
      <c r="E325" s="118"/>
    </row>
    <row r="326" spans="3:5" ht="12">
      <c r="C326" s="111"/>
      <c r="D326" s="112"/>
      <c r="E326" s="118"/>
    </row>
    <row r="327" spans="3:5" ht="12">
      <c r="C327" s="111"/>
      <c r="D327" s="112"/>
      <c r="E327" s="118"/>
    </row>
    <row r="328" spans="3:5" ht="12">
      <c r="C328" s="111"/>
      <c r="D328" s="112"/>
      <c r="E328" s="118"/>
    </row>
    <row r="329" spans="3:5" ht="12">
      <c r="C329" s="111"/>
      <c r="D329" s="112"/>
      <c r="E329" s="118"/>
    </row>
    <row r="330" spans="3:5" ht="12">
      <c r="C330" s="111"/>
      <c r="D330" s="112"/>
      <c r="E330" s="118"/>
    </row>
    <row r="331" spans="3:5" ht="12">
      <c r="C331" s="111"/>
      <c r="D331" s="112"/>
      <c r="E331" s="118"/>
    </row>
    <row r="332" spans="3:5" ht="12">
      <c r="C332" s="111"/>
      <c r="D332" s="112"/>
      <c r="E332" s="118"/>
    </row>
    <row r="333" spans="3:5" ht="12">
      <c r="C333" s="111"/>
      <c r="D333" s="112"/>
      <c r="E333" s="118"/>
    </row>
    <row r="334" spans="3:5" ht="12">
      <c r="C334" s="111"/>
      <c r="D334" s="112"/>
      <c r="E334" s="118"/>
    </row>
    <row r="335" spans="3:5" ht="12">
      <c r="C335" s="111"/>
      <c r="D335" s="112"/>
      <c r="E335" s="118"/>
    </row>
    <row r="336" spans="3:5" ht="12">
      <c r="C336" s="111"/>
      <c r="D336" s="112"/>
      <c r="E336" s="118"/>
    </row>
    <row r="337" spans="3:5" ht="12">
      <c r="C337" s="111"/>
      <c r="D337" s="112"/>
      <c r="E337" s="118"/>
    </row>
    <row r="338" spans="3:5" ht="12">
      <c r="C338" s="111"/>
      <c r="D338" s="112"/>
      <c r="E338" s="118"/>
    </row>
    <row r="339" spans="3:5" ht="12">
      <c r="C339" s="111"/>
      <c r="D339" s="112"/>
      <c r="E339" s="118"/>
    </row>
    <row r="340" spans="3:5" ht="12">
      <c r="C340" s="111"/>
      <c r="D340" s="112"/>
      <c r="E340" s="118"/>
    </row>
    <row r="341" spans="3:5" ht="12">
      <c r="C341" s="111"/>
      <c r="D341" s="112"/>
      <c r="E341" s="118"/>
    </row>
    <row r="342" spans="3:5" ht="12">
      <c r="C342" s="111"/>
      <c r="D342" s="112"/>
      <c r="E342" s="118"/>
    </row>
    <row r="343" spans="3:5" ht="12">
      <c r="C343" s="111"/>
      <c r="D343" s="112"/>
      <c r="E343" s="118"/>
    </row>
    <row r="344" spans="3:5" ht="12">
      <c r="C344" s="111"/>
      <c r="D344" s="112"/>
      <c r="E344" s="118"/>
    </row>
    <row r="345" spans="3:5" ht="12">
      <c r="C345" s="111"/>
      <c r="D345" s="112"/>
      <c r="E345" s="118"/>
    </row>
    <row r="346" spans="3:5" ht="12">
      <c r="C346" s="111"/>
      <c r="D346" s="112"/>
      <c r="E346" s="118"/>
    </row>
    <row r="347" spans="3:5" ht="12">
      <c r="C347" s="111"/>
      <c r="D347" s="112"/>
      <c r="E347" s="118"/>
    </row>
    <row r="348" spans="3:5" ht="12">
      <c r="C348" s="111"/>
      <c r="D348" s="112"/>
      <c r="E348" s="118"/>
    </row>
    <row r="349" spans="3:5" ht="12">
      <c r="C349" s="111"/>
      <c r="D349" s="112"/>
      <c r="E349" s="118"/>
    </row>
    <row r="350" spans="3:5" ht="12">
      <c r="C350" s="111"/>
      <c r="D350" s="112"/>
      <c r="E350" s="118"/>
    </row>
    <row r="351" spans="3:5" ht="12">
      <c r="C351" s="111"/>
      <c r="D351" s="112"/>
      <c r="E351" s="118"/>
    </row>
    <row r="352" spans="3:5" ht="12">
      <c r="C352" s="111"/>
      <c r="D352" s="112"/>
      <c r="E352" s="118"/>
    </row>
    <row r="353" spans="3:5" ht="12">
      <c r="C353" s="111"/>
      <c r="D353" s="112"/>
      <c r="E353" s="118"/>
    </row>
    <row r="354" spans="3:5" ht="12">
      <c r="C354" s="111"/>
      <c r="D354" s="112"/>
      <c r="E354" s="118"/>
    </row>
    <row r="355" spans="3:5" ht="12">
      <c r="C355" s="111"/>
      <c r="D355" s="112"/>
      <c r="E355" s="118"/>
    </row>
    <row r="356" spans="3:5" ht="12">
      <c r="C356" s="111"/>
      <c r="D356" s="112"/>
      <c r="E356" s="118"/>
    </row>
    <row r="357" spans="3:5" ht="12">
      <c r="C357" s="111"/>
      <c r="D357" s="112"/>
      <c r="E357" s="118"/>
    </row>
    <row r="358" spans="3:5" ht="12">
      <c r="C358" s="111"/>
      <c r="D358" s="112"/>
      <c r="E358" s="118"/>
    </row>
    <row r="359" spans="3:5" ht="12">
      <c r="C359" s="111"/>
      <c r="D359" s="112"/>
      <c r="E359" s="118"/>
    </row>
    <row r="360" spans="3:5" ht="12">
      <c r="C360" s="111"/>
      <c r="D360" s="112"/>
      <c r="E360" s="118"/>
    </row>
    <row r="361" spans="3:5" ht="12">
      <c r="C361" s="111"/>
      <c r="D361" s="112"/>
      <c r="E361" s="118"/>
    </row>
    <row r="362" spans="3:5" ht="12">
      <c r="C362" s="111"/>
      <c r="D362" s="112"/>
      <c r="E362" s="118"/>
    </row>
    <row r="363" spans="3:5" ht="12">
      <c r="C363" s="111"/>
      <c r="D363" s="112"/>
      <c r="E363" s="118"/>
    </row>
    <row r="364" spans="3:5" ht="12">
      <c r="C364" s="111"/>
      <c r="D364" s="112"/>
      <c r="E364" s="118"/>
    </row>
    <row r="365" spans="3:5" ht="12">
      <c r="C365" s="111"/>
      <c r="D365" s="112"/>
      <c r="E365" s="118"/>
    </row>
    <row r="366" spans="3:5" ht="12">
      <c r="C366" s="111"/>
      <c r="D366" s="112"/>
      <c r="E366" s="118"/>
    </row>
    <row r="367" spans="3:5" ht="12">
      <c r="C367" s="111"/>
      <c r="D367" s="112"/>
      <c r="E367" s="118"/>
    </row>
    <row r="368" spans="3:5" ht="12">
      <c r="C368" s="111"/>
      <c r="D368" s="112"/>
      <c r="E368" s="118"/>
    </row>
    <row r="369" spans="3:5" ht="12">
      <c r="C369" s="111"/>
      <c r="D369" s="112"/>
      <c r="E369" s="118"/>
    </row>
    <row r="370" spans="3:5" ht="12">
      <c r="C370" s="111"/>
      <c r="D370" s="112"/>
      <c r="E370" s="118"/>
    </row>
    <row r="371" spans="3:5" ht="12">
      <c r="C371" s="111"/>
      <c r="D371" s="112"/>
      <c r="E371" s="118"/>
    </row>
    <row r="372" spans="3:5" ht="12">
      <c r="C372" s="111"/>
      <c r="D372" s="112"/>
      <c r="E372" s="118"/>
    </row>
    <row r="373" spans="3:5" ht="12">
      <c r="C373" s="111"/>
      <c r="D373" s="112"/>
      <c r="E373" s="118"/>
    </row>
    <row r="374" spans="3:5" ht="12">
      <c r="C374" s="111"/>
      <c r="D374" s="112"/>
      <c r="E374" s="118"/>
    </row>
    <row r="375" spans="3:5" ht="12">
      <c r="C375" s="111"/>
      <c r="D375" s="112"/>
      <c r="E375" s="118"/>
    </row>
    <row r="376" spans="3:5" ht="12">
      <c r="C376" s="111"/>
      <c r="D376" s="112"/>
      <c r="E376" s="118"/>
    </row>
    <row r="377" spans="3:5" ht="12">
      <c r="C377" s="111"/>
      <c r="D377" s="112"/>
      <c r="E377" s="118"/>
    </row>
    <row r="378" spans="3:5" ht="12">
      <c r="C378" s="111"/>
      <c r="D378" s="112"/>
      <c r="E378" s="118"/>
    </row>
    <row r="379" spans="3:5" ht="12">
      <c r="C379" s="111"/>
      <c r="D379" s="112"/>
      <c r="E379" s="118"/>
    </row>
    <row r="380" spans="3:5" ht="12">
      <c r="C380" s="111"/>
      <c r="D380" s="112"/>
      <c r="E380" s="118"/>
    </row>
    <row r="381" spans="3:5" ht="12">
      <c r="C381" s="111"/>
      <c r="D381" s="112"/>
      <c r="E381" s="118"/>
    </row>
    <row r="382" spans="3:5" ht="12">
      <c r="C382" s="111"/>
      <c r="D382" s="112"/>
      <c r="E382" s="118"/>
    </row>
    <row r="383" spans="3:5" ht="12">
      <c r="C383" s="111"/>
      <c r="D383" s="112"/>
      <c r="E383" s="118"/>
    </row>
    <row r="384" spans="3:5" ht="12">
      <c r="C384" s="111"/>
      <c r="D384" s="112"/>
      <c r="E384" s="118"/>
    </row>
    <row r="385" spans="3:5" ht="12">
      <c r="C385" s="111"/>
      <c r="D385" s="112"/>
      <c r="E385" s="118"/>
    </row>
    <row r="386" spans="3:5" ht="12">
      <c r="C386" s="111"/>
      <c r="D386" s="112"/>
      <c r="E386" s="118"/>
    </row>
    <row r="387" spans="3:5" ht="12">
      <c r="C387" s="111"/>
      <c r="D387" s="112"/>
      <c r="E387" s="118"/>
    </row>
    <row r="388" spans="3:5" ht="12">
      <c r="C388" s="111"/>
      <c r="D388" s="112"/>
      <c r="E388" s="118"/>
    </row>
    <row r="389" spans="3:5" ht="12">
      <c r="C389" s="111"/>
      <c r="D389" s="112"/>
      <c r="E389" s="118"/>
    </row>
    <row r="390" spans="3:5" ht="12">
      <c r="C390" s="111"/>
      <c r="D390" s="112"/>
      <c r="E390" s="118"/>
    </row>
    <row r="391" spans="3:5" ht="12">
      <c r="C391" s="111"/>
      <c r="D391" s="112"/>
      <c r="E391" s="118"/>
    </row>
    <row r="392" spans="3:5" ht="12">
      <c r="C392" s="111"/>
      <c r="D392" s="112"/>
      <c r="E392" s="118"/>
    </row>
    <row r="393" spans="3:5" ht="12">
      <c r="C393" s="111"/>
      <c r="D393" s="112"/>
      <c r="E393" s="118"/>
    </row>
    <row r="394" spans="3:5" ht="12">
      <c r="C394" s="111"/>
      <c r="D394" s="112"/>
      <c r="E394" s="118"/>
    </row>
    <row r="395" spans="3:5" ht="12">
      <c r="C395" s="111"/>
      <c r="D395" s="112"/>
      <c r="E395" s="118"/>
    </row>
    <row r="396" spans="3:5" ht="12">
      <c r="C396" s="111"/>
      <c r="D396" s="112"/>
      <c r="E396" s="118"/>
    </row>
    <row r="397" spans="3:5" ht="12">
      <c r="C397" s="111"/>
      <c r="D397" s="112"/>
      <c r="E397" s="118"/>
    </row>
    <row r="398" spans="3:5" ht="12">
      <c r="C398" s="111"/>
      <c r="D398" s="112"/>
      <c r="E398" s="118"/>
    </row>
    <row r="399" spans="3:5" ht="12">
      <c r="C399" s="111"/>
      <c r="D399" s="112"/>
      <c r="E399" s="118"/>
    </row>
    <row r="400" spans="3:5" ht="12">
      <c r="C400" s="111"/>
      <c r="D400" s="112"/>
      <c r="E400" s="118"/>
    </row>
    <row r="401" spans="3:5" ht="12">
      <c r="C401" s="111"/>
      <c r="D401" s="112"/>
      <c r="E401" s="118"/>
    </row>
    <row r="402" spans="3:5" ht="12">
      <c r="C402" s="111"/>
      <c r="D402" s="112"/>
      <c r="E402" s="118"/>
    </row>
    <row r="403" spans="3:5" ht="12">
      <c r="C403" s="111"/>
      <c r="D403" s="112"/>
      <c r="E403" s="118"/>
    </row>
    <row r="404" spans="3:5" ht="12">
      <c r="C404" s="111"/>
      <c r="D404" s="112"/>
      <c r="E404" s="118"/>
    </row>
    <row r="405" spans="3:5" ht="12">
      <c r="C405" s="111"/>
      <c r="D405" s="112"/>
      <c r="E405" s="118"/>
    </row>
    <row r="406" spans="3:5" ht="12">
      <c r="C406" s="111"/>
      <c r="D406" s="112"/>
      <c r="E406" s="118"/>
    </row>
    <row r="407" spans="3:5" ht="12">
      <c r="C407" s="111"/>
      <c r="D407" s="112"/>
      <c r="E407" s="118"/>
    </row>
    <row r="408" spans="3:5" ht="12">
      <c r="C408" s="111"/>
      <c r="D408" s="112"/>
      <c r="E408" s="118"/>
    </row>
    <row r="409" spans="3:5" ht="12">
      <c r="C409" s="111"/>
      <c r="D409" s="112"/>
      <c r="E409" s="118"/>
    </row>
    <row r="410" spans="3:5" ht="12">
      <c r="C410" s="111"/>
      <c r="D410" s="112"/>
      <c r="E410" s="118"/>
    </row>
    <row r="411" spans="3:5" ht="12">
      <c r="C411" s="111"/>
      <c r="D411" s="112"/>
      <c r="E411" s="118"/>
    </row>
    <row r="412" spans="3:5" ht="12">
      <c r="C412" s="111"/>
      <c r="D412" s="112"/>
      <c r="E412" s="118"/>
    </row>
    <row r="413" spans="3:5" ht="12">
      <c r="C413" s="111"/>
      <c r="D413" s="112"/>
      <c r="E413" s="118"/>
    </row>
    <row r="414" spans="3:5" ht="12">
      <c r="C414" s="111"/>
      <c r="D414" s="112"/>
      <c r="E414" s="118"/>
    </row>
    <row r="415" spans="3:5" ht="12">
      <c r="C415" s="111"/>
      <c r="D415" s="112"/>
      <c r="E415" s="118"/>
    </row>
    <row r="416" spans="3:5" ht="12">
      <c r="C416" s="111"/>
      <c r="D416" s="112"/>
      <c r="E416" s="118"/>
    </row>
    <row r="417" spans="3:5" ht="12">
      <c r="C417" s="111"/>
      <c r="D417" s="112"/>
      <c r="E417" s="118"/>
    </row>
    <row r="418" spans="3:5" ht="12">
      <c r="C418" s="111"/>
      <c r="D418" s="112"/>
      <c r="E418" s="118"/>
    </row>
    <row r="419" spans="3:5" ht="12">
      <c r="C419" s="111"/>
      <c r="D419" s="112"/>
      <c r="E419" s="118"/>
    </row>
    <row r="420" spans="3:5" ht="12">
      <c r="C420" s="111"/>
      <c r="D420" s="112"/>
      <c r="E420" s="118"/>
    </row>
    <row r="421" spans="3:5" ht="12">
      <c r="C421" s="111"/>
      <c r="D421" s="112"/>
      <c r="E421" s="118"/>
    </row>
    <row r="422" spans="3:5" ht="12">
      <c r="C422" s="111"/>
      <c r="D422" s="112"/>
      <c r="E422" s="118"/>
    </row>
    <row r="423" spans="3:5" ht="12">
      <c r="C423" s="111"/>
      <c r="D423" s="112"/>
      <c r="E423" s="118"/>
    </row>
    <row r="424" spans="3:5" ht="12">
      <c r="C424" s="111"/>
      <c r="D424" s="112"/>
      <c r="E424" s="118"/>
    </row>
    <row r="425" spans="3:5" ht="12">
      <c r="C425" s="111"/>
      <c r="D425" s="112"/>
      <c r="E425" s="118"/>
    </row>
    <row r="426" spans="3:5" ht="12">
      <c r="C426" s="111"/>
      <c r="D426" s="112"/>
      <c r="E426" s="118"/>
    </row>
    <row r="427" spans="3:5" ht="12">
      <c r="C427" s="111"/>
      <c r="D427" s="112"/>
      <c r="E427" s="118"/>
    </row>
    <row r="428" spans="3:5" ht="12">
      <c r="C428" s="111"/>
      <c r="D428" s="112"/>
      <c r="E428" s="118"/>
    </row>
    <row r="429" spans="3:5" ht="12">
      <c r="C429" s="111"/>
      <c r="D429" s="112"/>
      <c r="E429" s="118"/>
    </row>
    <row r="430" spans="3:5" ht="12">
      <c r="C430" s="111"/>
      <c r="D430" s="112"/>
      <c r="E430" s="118"/>
    </row>
    <row r="431" spans="3:5" ht="12">
      <c r="C431" s="111"/>
      <c r="D431" s="112"/>
      <c r="E431" s="118"/>
    </row>
    <row r="432" spans="3:5" ht="12">
      <c r="C432" s="111"/>
      <c r="D432" s="112"/>
      <c r="E432" s="118"/>
    </row>
    <row r="433" spans="3:5" ht="12">
      <c r="C433" s="111"/>
      <c r="D433" s="112"/>
      <c r="E433" s="118"/>
    </row>
    <row r="434" spans="3:5" ht="12">
      <c r="C434" s="111"/>
      <c r="D434" s="112"/>
      <c r="E434" s="118"/>
    </row>
    <row r="435" spans="3:5" ht="12">
      <c r="C435" s="111"/>
      <c r="D435" s="112"/>
      <c r="E435" s="118"/>
    </row>
    <row r="436" spans="3:5" ht="12">
      <c r="C436" s="111"/>
      <c r="D436" s="112"/>
      <c r="E436" s="118"/>
    </row>
    <row r="437" spans="3:5" ht="12">
      <c r="C437" s="111"/>
      <c r="D437" s="112"/>
      <c r="E437" s="118"/>
    </row>
    <row r="438" spans="3:5" ht="12">
      <c r="C438" s="111"/>
      <c r="D438" s="112"/>
      <c r="E438" s="118"/>
    </row>
    <row r="439" spans="3:5" ht="12">
      <c r="C439" s="111"/>
      <c r="D439" s="112"/>
      <c r="E439" s="118"/>
    </row>
    <row r="440" spans="3:5" ht="12">
      <c r="C440" s="111"/>
      <c r="D440" s="112"/>
      <c r="E440" s="118"/>
    </row>
    <row r="441" spans="3:5" ht="12">
      <c r="C441" s="111"/>
      <c r="D441" s="112"/>
      <c r="E441" s="118"/>
    </row>
    <row r="442" spans="3:5" ht="12">
      <c r="C442" s="111"/>
      <c r="D442" s="112"/>
      <c r="E442" s="118"/>
    </row>
    <row r="443" spans="3:5" ht="12">
      <c r="C443" s="111"/>
      <c r="D443" s="112"/>
      <c r="E443" s="118"/>
    </row>
    <row r="444" spans="3:5" ht="12">
      <c r="C444" s="111"/>
      <c r="D444" s="112"/>
      <c r="E444" s="118"/>
    </row>
    <row r="445" spans="3:5" ht="12">
      <c r="C445" s="111"/>
      <c r="D445" s="112"/>
      <c r="E445" s="118"/>
    </row>
    <row r="446" spans="3:5" ht="12">
      <c r="C446" s="111"/>
      <c r="D446" s="112"/>
      <c r="E446" s="118"/>
    </row>
    <row r="447" spans="3:5" ht="12">
      <c r="C447" s="111"/>
      <c r="D447" s="112"/>
      <c r="E447" s="118"/>
    </row>
    <row r="448" spans="3:5" ht="12">
      <c r="C448" s="111"/>
      <c r="D448" s="112"/>
      <c r="E448" s="118"/>
    </row>
    <row r="449" spans="3:5" ht="12">
      <c r="C449" s="111"/>
      <c r="D449" s="112"/>
      <c r="E449" s="118"/>
    </row>
    <row r="450" spans="3:5" ht="12">
      <c r="C450" s="111"/>
      <c r="D450" s="112"/>
      <c r="E450" s="118"/>
    </row>
    <row r="451" spans="3:5" ht="12">
      <c r="C451" s="111"/>
      <c r="D451" s="112"/>
      <c r="E451" s="118"/>
    </row>
    <row r="452" spans="3:5" ht="12">
      <c r="C452" s="111"/>
      <c r="D452" s="112"/>
      <c r="E452" s="118"/>
    </row>
    <row r="453" spans="3:5" ht="12">
      <c r="C453" s="111"/>
      <c r="D453" s="112"/>
      <c r="E453" s="118"/>
    </row>
    <row r="454" spans="3:5" ht="12">
      <c r="C454" s="111"/>
      <c r="D454" s="112"/>
      <c r="E454" s="118"/>
    </row>
    <row r="455" spans="3:5" ht="12">
      <c r="C455" s="111"/>
      <c r="D455" s="112"/>
      <c r="E455" s="118"/>
    </row>
    <row r="456" spans="3:5" ht="12">
      <c r="C456" s="111"/>
      <c r="D456" s="112"/>
      <c r="E456" s="118"/>
    </row>
    <row r="457" spans="3:5" ht="12">
      <c r="C457" s="111"/>
      <c r="D457" s="112"/>
      <c r="E457" s="118"/>
    </row>
    <row r="458" spans="3:5" ht="12">
      <c r="C458" s="111"/>
      <c r="D458" s="112"/>
      <c r="E458" s="118"/>
    </row>
    <row r="459" spans="3:5" ht="12">
      <c r="C459" s="111"/>
      <c r="D459" s="112"/>
      <c r="E459" s="118"/>
    </row>
    <row r="460" spans="3:5" ht="12">
      <c r="C460" s="111"/>
      <c r="D460" s="112"/>
      <c r="E460" s="118"/>
    </row>
    <row r="461" spans="3:5" ht="12">
      <c r="C461" s="111"/>
      <c r="D461" s="112"/>
      <c r="E461" s="118"/>
    </row>
    <row r="462" spans="3:5" ht="12">
      <c r="C462" s="111"/>
      <c r="D462" s="112"/>
      <c r="E462" s="118"/>
    </row>
    <row r="463" spans="3:5" ht="12">
      <c r="C463" s="111"/>
      <c r="D463" s="112"/>
      <c r="E463" s="118"/>
    </row>
    <row r="464" spans="3:5" ht="12">
      <c r="C464" s="111"/>
      <c r="D464" s="112"/>
      <c r="E464" s="118"/>
    </row>
    <row r="465" spans="3:5" ht="12">
      <c r="C465" s="111"/>
      <c r="D465" s="112"/>
      <c r="E465" s="118"/>
    </row>
    <row r="466" spans="3:5" ht="12">
      <c r="C466" s="111"/>
      <c r="D466" s="112"/>
      <c r="E466" s="118"/>
    </row>
    <row r="467" spans="3:5" ht="12">
      <c r="C467" s="111"/>
      <c r="D467" s="112"/>
      <c r="E467" s="118"/>
    </row>
    <row r="468" spans="3:5" ht="12">
      <c r="C468" s="111"/>
      <c r="D468" s="112"/>
      <c r="E468" s="118"/>
    </row>
    <row r="469" spans="3:5" ht="12">
      <c r="C469" s="111"/>
      <c r="D469" s="112"/>
      <c r="E469" s="118"/>
    </row>
    <row r="470" spans="3:5" ht="12">
      <c r="C470" s="111"/>
      <c r="D470" s="112"/>
      <c r="E470" s="118"/>
    </row>
    <row r="471" spans="3:5" ht="12">
      <c r="C471" s="111"/>
      <c r="D471" s="112"/>
      <c r="E471" s="118"/>
    </row>
    <row r="472" spans="3:5" ht="12">
      <c r="C472" s="111"/>
      <c r="D472" s="112"/>
      <c r="E472" s="118"/>
    </row>
    <row r="473" spans="3:5" ht="12">
      <c r="C473" s="111"/>
      <c r="D473" s="112"/>
      <c r="E473" s="118"/>
    </row>
    <row r="474" spans="3:5" ht="12">
      <c r="C474" s="111"/>
      <c r="D474" s="112"/>
      <c r="E474" s="118"/>
    </row>
    <row r="475" spans="3:5" ht="12">
      <c r="C475" s="111"/>
      <c r="D475" s="112"/>
      <c r="E475" s="118"/>
    </row>
    <row r="476" spans="3:5" ht="12">
      <c r="C476" s="111"/>
      <c r="D476" s="112"/>
      <c r="E476" s="118"/>
    </row>
    <row r="477" spans="3:5" ht="12">
      <c r="C477" s="111"/>
      <c r="D477" s="112"/>
      <c r="E477" s="118"/>
    </row>
    <row r="478" spans="3:5" ht="12">
      <c r="C478" s="111"/>
      <c r="D478" s="112"/>
      <c r="E478" s="118"/>
    </row>
    <row r="479" spans="3:5" ht="12">
      <c r="C479" s="111"/>
      <c r="D479" s="112"/>
      <c r="E479" s="118"/>
    </row>
    <row r="480" spans="3:5" ht="12">
      <c r="C480" s="111"/>
      <c r="D480" s="112"/>
      <c r="E480" s="118"/>
    </row>
    <row r="481" spans="3:5" ht="12">
      <c r="C481" s="111"/>
      <c r="D481" s="112"/>
      <c r="E481" s="118"/>
    </row>
    <row r="482" spans="3:5" ht="12">
      <c r="C482" s="111"/>
      <c r="D482" s="112"/>
      <c r="E482" s="118"/>
    </row>
    <row r="483" spans="3:5" ht="12">
      <c r="C483" s="111"/>
      <c r="D483" s="112"/>
      <c r="E483" s="118"/>
    </row>
    <row r="484" spans="3:5" ht="12">
      <c r="C484" s="111"/>
      <c r="D484" s="112"/>
      <c r="E484" s="118"/>
    </row>
    <row r="485" spans="3:5" ht="12">
      <c r="C485" s="111"/>
      <c r="D485" s="112"/>
      <c r="E485" s="118"/>
    </row>
    <row r="486" spans="3:5" ht="12">
      <c r="C486" s="111"/>
      <c r="D486" s="112"/>
      <c r="E486" s="118"/>
    </row>
    <row r="487" spans="3:5" ht="12">
      <c r="C487" s="111"/>
      <c r="D487" s="112"/>
      <c r="E487" s="118"/>
    </row>
    <row r="488" spans="3:5" ht="12">
      <c r="C488" s="111"/>
      <c r="D488" s="112"/>
      <c r="E488" s="118"/>
    </row>
    <row r="489" spans="3:5" ht="12">
      <c r="C489" s="111"/>
      <c r="D489" s="112"/>
      <c r="E489" s="118"/>
    </row>
    <row r="490" spans="3:5" ht="12">
      <c r="C490" s="111"/>
      <c r="D490" s="112"/>
      <c r="E490" s="118"/>
    </row>
    <row r="491" spans="3:5" ht="12">
      <c r="C491" s="111"/>
      <c r="D491" s="112"/>
      <c r="E491" s="118"/>
    </row>
    <row r="492" spans="3:5" ht="12">
      <c r="C492" s="111"/>
      <c r="D492" s="112"/>
      <c r="E492" s="118"/>
    </row>
    <row r="493" spans="3:5" ht="12">
      <c r="C493" s="111"/>
      <c r="D493" s="112"/>
      <c r="E493" s="118"/>
    </row>
    <row r="494" spans="3:5" ht="12">
      <c r="C494" s="111"/>
      <c r="D494" s="112"/>
      <c r="E494" s="118"/>
    </row>
    <row r="495" spans="3:5" ht="12">
      <c r="C495" s="111"/>
      <c r="D495" s="112"/>
      <c r="E495" s="118"/>
    </row>
    <row r="496" spans="3:5" ht="12">
      <c r="C496" s="111"/>
      <c r="D496" s="112"/>
      <c r="E496" s="118"/>
    </row>
    <row r="497" spans="3:5" ht="12">
      <c r="C497" s="111"/>
      <c r="D497" s="112"/>
      <c r="E497" s="118"/>
    </row>
    <row r="498" spans="3:5" ht="12">
      <c r="C498" s="111"/>
      <c r="D498" s="112"/>
      <c r="E498" s="118"/>
    </row>
    <row r="499" spans="3:5" ht="12">
      <c r="C499" s="111"/>
      <c r="D499" s="112"/>
      <c r="E499" s="118"/>
    </row>
    <row r="500" spans="3:5" ht="12">
      <c r="C500" s="111"/>
      <c r="D500" s="112"/>
      <c r="E500" s="118"/>
    </row>
    <row r="501" spans="3:5" ht="12">
      <c r="C501" s="111"/>
      <c r="D501" s="112"/>
      <c r="E501" s="118"/>
    </row>
    <row r="502" spans="3:5" ht="12">
      <c r="C502" s="111"/>
      <c r="D502" s="112"/>
      <c r="E502" s="118"/>
    </row>
    <row r="503" spans="3:5" ht="12">
      <c r="C503" s="111"/>
      <c r="D503" s="112"/>
      <c r="E503" s="118"/>
    </row>
    <row r="504" spans="3:5" ht="12">
      <c r="C504" s="111"/>
      <c r="D504" s="112"/>
      <c r="E504" s="118"/>
    </row>
    <row r="505" spans="3:5" ht="12">
      <c r="C505" s="111"/>
      <c r="D505" s="112"/>
      <c r="E505" s="118"/>
    </row>
    <row r="506" spans="3:5" ht="12">
      <c r="C506" s="111"/>
      <c r="D506" s="112"/>
      <c r="E506" s="118"/>
    </row>
    <row r="507" spans="3:5" ht="12">
      <c r="C507" s="111"/>
      <c r="D507" s="112"/>
      <c r="E507" s="118"/>
    </row>
    <row r="508" spans="3:5" ht="12">
      <c r="C508" s="111"/>
      <c r="D508" s="112"/>
      <c r="E508" s="118"/>
    </row>
    <row r="509" spans="3:5" ht="12">
      <c r="C509" s="111"/>
      <c r="D509" s="112"/>
      <c r="E509" s="118"/>
    </row>
    <row r="510" spans="3:5" ht="12">
      <c r="C510" s="111"/>
      <c r="D510" s="112"/>
      <c r="E510" s="118"/>
    </row>
    <row r="511" spans="3:5" ht="12">
      <c r="C511" s="111"/>
      <c r="D511" s="112"/>
      <c r="E511" s="118"/>
    </row>
    <row r="512" spans="3:5" ht="12">
      <c r="C512" s="111"/>
      <c r="D512" s="112"/>
      <c r="E512" s="118"/>
    </row>
    <row r="513" spans="3:5" ht="12">
      <c r="C513" s="111"/>
      <c r="D513" s="112"/>
      <c r="E513" s="118"/>
    </row>
    <row r="514" spans="3:5" ht="12">
      <c r="C514" s="111"/>
      <c r="D514" s="112"/>
      <c r="E514" s="118"/>
    </row>
    <row r="515" spans="3:5" ht="12">
      <c r="C515" s="111"/>
      <c r="D515" s="112"/>
      <c r="E515" s="118"/>
    </row>
    <row r="516" spans="3:5" ht="12">
      <c r="C516" s="111"/>
      <c r="D516" s="112"/>
      <c r="E516" s="118"/>
    </row>
    <row r="517" spans="3:5" ht="12">
      <c r="C517" s="111"/>
      <c r="D517" s="112"/>
      <c r="E517" s="118"/>
    </row>
    <row r="518" spans="3:5" ht="12">
      <c r="C518" s="111"/>
      <c r="D518" s="112"/>
      <c r="E518" s="118"/>
    </row>
    <row r="519" spans="3:5" ht="12">
      <c r="C519" s="111"/>
      <c r="D519" s="112"/>
      <c r="E519" s="118"/>
    </row>
    <row r="520" spans="3:5" ht="12">
      <c r="C520" s="111"/>
      <c r="D520" s="112"/>
      <c r="E520" s="118"/>
    </row>
    <row r="521" spans="3:5" ht="12">
      <c r="C521" s="111"/>
      <c r="D521" s="112"/>
      <c r="E521" s="118"/>
    </row>
    <row r="522" spans="3:5" ht="12">
      <c r="C522" s="111"/>
      <c r="D522" s="112"/>
      <c r="E522" s="118"/>
    </row>
    <row r="523" spans="3:5" ht="12">
      <c r="C523" s="111"/>
      <c r="D523" s="112"/>
      <c r="E523" s="118"/>
    </row>
    <row r="524" spans="3:5" ht="12">
      <c r="C524" s="111"/>
      <c r="D524" s="112"/>
      <c r="E524" s="118"/>
    </row>
    <row r="525" spans="3:5" ht="12">
      <c r="C525" s="111"/>
      <c r="D525" s="112"/>
      <c r="E525" s="118"/>
    </row>
    <row r="526" spans="3:5" ht="12">
      <c r="C526" s="111"/>
      <c r="D526" s="112"/>
      <c r="E526" s="118"/>
    </row>
    <row r="527" spans="3:5" ht="12">
      <c r="C527" s="111"/>
      <c r="D527" s="112"/>
      <c r="E527" s="118"/>
    </row>
    <row r="528" spans="3:5" ht="12">
      <c r="C528" s="111"/>
      <c r="D528" s="112"/>
      <c r="E528" s="118"/>
    </row>
    <row r="529" spans="3:5" ht="12">
      <c r="C529" s="111"/>
      <c r="D529" s="112"/>
      <c r="E529" s="118"/>
    </row>
    <row r="530" spans="3:5" ht="12">
      <c r="C530" s="111"/>
      <c r="D530" s="112"/>
      <c r="E530" s="118"/>
    </row>
    <row r="531" spans="3:5" ht="12">
      <c r="C531" s="111"/>
      <c r="D531" s="112"/>
      <c r="E531" s="118"/>
    </row>
    <row r="532" spans="3:5" ht="12">
      <c r="C532" s="111"/>
      <c r="D532" s="112"/>
      <c r="E532" s="118"/>
    </row>
    <row r="533" spans="3:5" ht="12">
      <c r="C533" s="111"/>
      <c r="D533" s="112"/>
      <c r="E533" s="118"/>
    </row>
    <row r="534" spans="3:5" ht="12">
      <c r="C534" s="111"/>
      <c r="D534" s="112"/>
      <c r="E534" s="118"/>
    </row>
    <row r="535" spans="3:5" ht="12">
      <c r="C535" s="111"/>
      <c r="D535" s="112"/>
      <c r="E535" s="118"/>
    </row>
    <row r="536" spans="3:5" ht="12">
      <c r="C536" s="111"/>
      <c r="D536" s="112"/>
      <c r="E536" s="118"/>
    </row>
    <row r="537" spans="3:5" ht="12">
      <c r="C537" s="111"/>
      <c r="D537" s="112"/>
      <c r="E537" s="118"/>
    </row>
    <row r="538" spans="3:5" ht="12">
      <c r="C538" s="111"/>
      <c r="D538" s="112"/>
      <c r="E538" s="118"/>
    </row>
    <row r="539" spans="3:5" ht="12">
      <c r="C539" s="111"/>
      <c r="D539" s="112"/>
      <c r="E539" s="118"/>
    </row>
    <row r="540" spans="3:5" ht="12">
      <c r="C540" s="111"/>
      <c r="D540" s="112"/>
      <c r="E540" s="118"/>
    </row>
    <row r="541" spans="3:5" ht="12">
      <c r="C541" s="111"/>
      <c r="D541" s="112"/>
      <c r="E541" s="118"/>
    </row>
    <row r="542" spans="3:5" ht="12">
      <c r="C542" s="111"/>
      <c r="D542" s="112"/>
      <c r="E542" s="118"/>
    </row>
    <row r="543" spans="3:5" ht="12">
      <c r="C543" s="111"/>
      <c r="D543" s="112"/>
      <c r="E543" s="118"/>
    </row>
    <row r="544" spans="3:5" ht="12">
      <c r="C544" s="111"/>
      <c r="D544" s="112"/>
      <c r="E544" s="118"/>
    </row>
    <row r="545" spans="3:5" ht="12">
      <c r="C545" s="111"/>
      <c r="D545" s="112"/>
      <c r="E545" s="118"/>
    </row>
    <row r="546" spans="3:5" ht="12">
      <c r="C546" s="111"/>
      <c r="D546" s="112"/>
      <c r="E546" s="118"/>
    </row>
    <row r="547" spans="3:5" ht="12">
      <c r="C547" s="111"/>
      <c r="D547" s="112"/>
      <c r="E547" s="118"/>
    </row>
    <row r="548" spans="3:5" ht="12">
      <c r="C548" s="111"/>
      <c r="D548" s="112"/>
      <c r="E548" s="118"/>
    </row>
    <row r="549" spans="3:5" ht="12">
      <c r="C549" s="111"/>
      <c r="D549" s="112"/>
      <c r="E549" s="118"/>
    </row>
    <row r="550" spans="3:5" ht="12">
      <c r="C550" s="111"/>
      <c r="D550" s="112"/>
      <c r="E550" s="118"/>
    </row>
    <row r="551" spans="3:5" ht="12">
      <c r="C551" s="111"/>
      <c r="D551" s="112"/>
      <c r="E551" s="118"/>
    </row>
    <row r="552" spans="3:5" ht="12">
      <c r="C552" s="111"/>
      <c r="D552" s="112"/>
      <c r="E552" s="118"/>
    </row>
    <row r="553" spans="3:5" ht="12">
      <c r="C553" s="111"/>
      <c r="D553" s="112"/>
      <c r="E553" s="118"/>
    </row>
    <row r="554" spans="3:5" ht="12">
      <c r="C554" s="111"/>
      <c r="D554" s="112"/>
      <c r="E554" s="118"/>
    </row>
    <row r="555" spans="3:5" ht="12">
      <c r="C555" s="111"/>
      <c r="D555" s="112"/>
      <c r="E555" s="118"/>
    </row>
    <row r="556" spans="3:5" ht="12">
      <c r="C556" s="111"/>
      <c r="D556" s="112"/>
      <c r="E556" s="118"/>
    </row>
    <row r="557" spans="3:5" ht="12">
      <c r="C557" s="111"/>
      <c r="D557" s="112"/>
      <c r="E557" s="118"/>
    </row>
    <row r="558" spans="3:5" ht="12">
      <c r="C558" s="111"/>
      <c r="D558" s="112"/>
      <c r="E558" s="118"/>
    </row>
    <row r="559" spans="3:5" ht="12">
      <c r="C559" s="111"/>
      <c r="D559" s="112"/>
      <c r="E559" s="118"/>
    </row>
    <row r="560" spans="3:5" ht="12">
      <c r="C560" s="111"/>
      <c r="D560" s="112"/>
      <c r="E560" s="118"/>
    </row>
    <row r="561" spans="3:5" ht="12">
      <c r="C561" s="111"/>
      <c r="D561" s="112"/>
      <c r="E561" s="118"/>
    </row>
    <row r="562" spans="3:5" ht="12">
      <c r="C562" s="111"/>
      <c r="D562" s="112"/>
      <c r="E562" s="118"/>
    </row>
    <row r="563" spans="3:5" ht="12">
      <c r="C563" s="111"/>
      <c r="D563" s="112"/>
      <c r="E563" s="118"/>
    </row>
    <row r="564" spans="3:5" ht="12">
      <c r="C564" s="111"/>
      <c r="D564" s="112"/>
      <c r="E564" s="118"/>
    </row>
    <row r="565" spans="3:5" ht="12">
      <c r="C565" s="111"/>
      <c r="D565" s="112"/>
      <c r="E565" s="118"/>
    </row>
    <row r="566" spans="3:5" ht="12">
      <c r="C566" s="111"/>
      <c r="D566" s="112"/>
      <c r="E566" s="118"/>
    </row>
    <row r="567" spans="3:5" ht="12">
      <c r="C567" s="111"/>
      <c r="D567" s="112"/>
      <c r="E567" s="118"/>
    </row>
    <row r="568" spans="3:5" ht="12">
      <c r="C568" s="111"/>
      <c r="D568" s="112"/>
      <c r="E568" s="118"/>
    </row>
    <row r="569" spans="3:5" ht="12">
      <c r="C569" s="111"/>
      <c r="D569" s="112"/>
      <c r="E569" s="118"/>
    </row>
    <row r="570" spans="3:5" ht="12">
      <c r="C570" s="111"/>
      <c r="D570" s="112"/>
      <c r="E570" s="118"/>
    </row>
    <row r="571" spans="3:5" ht="12">
      <c r="C571" s="111"/>
      <c r="D571" s="112"/>
      <c r="E571" s="118"/>
    </row>
    <row r="572" spans="3:5" ht="12">
      <c r="C572" s="111"/>
      <c r="D572" s="112"/>
      <c r="E572" s="118"/>
    </row>
    <row r="573" spans="3:5" ht="12">
      <c r="C573" s="111"/>
      <c r="D573" s="112"/>
      <c r="E573" s="118"/>
    </row>
    <row r="574" spans="3:5" ht="12">
      <c r="C574" s="111"/>
      <c r="D574" s="112"/>
      <c r="E574" s="118"/>
    </row>
    <row r="575" spans="3:5" ht="12">
      <c r="C575" s="111"/>
      <c r="D575" s="112"/>
      <c r="E575" s="118"/>
    </row>
    <row r="576" spans="3:5" ht="12">
      <c r="C576" s="111"/>
      <c r="D576" s="112"/>
      <c r="E576" s="118"/>
    </row>
    <row r="577" spans="3:5" ht="12">
      <c r="C577" s="111"/>
      <c r="D577" s="112"/>
      <c r="E577" s="118"/>
    </row>
    <row r="578" spans="3:5" ht="12">
      <c r="C578" s="111"/>
      <c r="D578" s="112"/>
      <c r="E578" s="118"/>
    </row>
    <row r="579" spans="3:5" ht="12">
      <c r="C579" s="111"/>
      <c r="D579" s="112"/>
      <c r="E579" s="118"/>
    </row>
    <row r="580" spans="3:5" ht="12">
      <c r="C580" s="111"/>
      <c r="D580" s="112"/>
      <c r="E580" s="118"/>
    </row>
    <row r="581" spans="3:5" ht="12">
      <c r="C581" s="111"/>
      <c r="D581" s="112"/>
      <c r="E581" s="118"/>
    </row>
    <row r="582" spans="3:5" ht="12">
      <c r="C582" s="111"/>
      <c r="D582" s="112"/>
      <c r="E582" s="118"/>
    </row>
    <row r="583" spans="3:5" ht="12">
      <c r="C583" s="111"/>
      <c r="D583" s="112"/>
      <c r="E583" s="118"/>
    </row>
    <row r="584" spans="3:5" ht="12">
      <c r="C584" s="111"/>
      <c r="D584" s="112"/>
      <c r="E584" s="118"/>
    </row>
    <row r="585" spans="3:5" ht="12">
      <c r="C585" s="111"/>
      <c r="D585" s="112"/>
      <c r="E585" s="118"/>
    </row>
    <row r="586" spans="3:5" ht="12">
      <c r="C586" s="111"/>
      <c r="D586" s="112"/>
      <c r="E586" s="118"/>
    </row>
    <row r="587" spans="3:5" ht="12">
      <c r="C587" s="111"/>
      <c r="D587" s="112"/>
      <c r="E587" s="118"/>
    </row>
    <row r="588" spans="3:5" ht="12">
      <c r="C588" s="111"/>
      <c r="D588" s="112"/>
      <c r="E588" s="118"/>
    </row>
    <row r="589" spans="3:5" ht="12">
      <c r="C589" s="111"/>
      <c r="D589" s="112"/>
      <c r="E589" s="118"/>
    </row>
    <row r="590" spans="3:5" ht="12">
      <c r="C590" s="111"/>
      <c r="D590" s="112"/>
      <c r="E590" s="118"/>
    </row>
    <row r="591" spans="3:5" ht="12">
      <c r="C591" s="111"/>
      <c r="D591" s="112"/>
      <c r="E591" s="118"/>
    </row>
    <row r="592" spans="3:5" ht="12">
      <c r="C592" s="111"/>
      <c r="D592" s="112"/>
      <c r="E592" s="118"/>
    </row>
    <row r="593" spans="3:5" ht="12">
      <c r="C593" s="111"/>
      <c r="D593" s="112"/>
      <c r="E593" s="118"/>
    </row>
    <row r="594" spans="3:5" ht="12">
      <c r="C594" s="111"/>
      <c r="D594" s="112"/>
      <c r="E594" s="118"/>
    </row>
    <row r="595" spans="3:5" ht="12">
      <c r="C595" s="111"/>
      <c r="D595" s="112"/>
      <c r="E595" s="118"/>
    </row>
    <row r="596" spans="3:5" ht="12">
      <c r="C596" s="111"/>
      <c r="D596" s="112"/>
      <c r="E596" s="118"/>
    </row>
    <row r="597" spans="3:5" ht="12">
      <c r="C597" s="111"/>
      <c r="D597" s="112"/>
      <c r="E597" s="118"/>
    </row>
    <row r="598" spans="3:5" ht="12">
      <c r="C598" s="111"/>
      <c r="D598" s="112"/>
      <c r="E598" s="118"/>
    </row>
    <row r="599" spans="3:5" ht="12">
      <c r="C599" s="111"/>
      <c r="D599" s="112"/>
      <c r="E599" s="118"/>
    </row>
    <row r="600" spans="3:5" ht="12">
      <c r="C600" s="111"/>
      <c r="D600" s="112"/>
      <c r="E600" s="118"/>
    </row>
    <row r="601" spans="3:5" ht="12">
      <c r="C601" s="111"/>
      <c r="D601" s="112"/>
      <c r="E601" s="118"/>
    </row>
    <row r="602" spans="3:5" ht="12">
      <c r="C602" s="111"/>
      <c r="D602" s="112"/>
      <c r="E602" s="118"/>
    </row>
    <row r="603" spans="3:5" ht="12">
      <c r="C603" s="111"/>
      <c r="D603" s="112"/>
      <c r="E603" s="118"/>
    </row>
    <row r="604" spans="3:5" ht="12">
      <c r="C604" s="111"/>
      <c r="D604" s="112"/>
      <c r="E604" s="118"/>
    </row>
    <row r="605" spans="3:5" ht="12">
      <c r="C605" s="111"/>
      <c r="D605" s="112"/>
      <c r="E605" s="118"/>
    </row>
    <row r="606" spans="3:5" ht="12">
      <c r="C606" s="111"/>
      <c r="D606" s="112"/>
      <c r="E606" s="118"/>
    </row>
    <row r="607" spans="3:5" ht="12">
      <c r="C607" s="111"/>
      <c r="D607" s="112"/>
      <c r="E607" s="118"/>
    </row>
    <row r="608" spans="3:5" ht="12">
      <c r="C608" s="111"/>
      <c r="D608" s="112"/>
      <c r="E608" s="118"/>
    </row>
    <row r="609" spans="3:5" ht="12">
      <c r="C609" s="111"/>
      <c r="D609" s="112"/>
      <c r="E609" s="118"/>
    </row>
    <row r="610" spans="3:5" ht="12">
      <c r="C610" s="111"/>
      <c r="D610" s="112"/>
      <c r="E610" s="118"/>
    </row>
    <row r="611" spans="3:5" ht="12">
      <c r="C611" s="111"/>
      <c r="D611" s="112"/>
      <c r="E611" s="118"/>
    </row>
    <row r="612" spans="3:5" ht="12">
      <c r="C612" s="111"/>
      <c r="D612" s="112"/>
      <c r="E612" s="118"/>
    </row>
    <row r="613" spans="3:5" ht="12">
      <c r="C613" s="111"/>
      <c r="D613" s="112"/>
      <c r="E613" s="118"/>
    </row>
    <row r="614" spans="3:5" ht="12">
      <c r="C614" s="111"/>
      <c r="D614" s="112"/>
      <c r="E614" s="118"/>
    </row>
    <row r="615" spans="3:5" ht="12">
      <c r="C615" s="111"/>
      <c r="D615" s="112"/>
      <c r="E615" s="118"/>
    </row>
    <row r="616" spans="3:5" ht="12">
      <c r="C616" s="111"/>
      <c r="D616" s="112"/>
      <c r="E616" s="118"/>
    </row>
    <row r="617" spans="3:5" ht="12">
      <c r="C617" s="111"/>
      <c r="D617" s="112"/>
      <c r="E617" s="118"/>
    </row>
    <row r="618" spans="3:5" ht="12">
      <c r="C618" s="111"/>
      <c r="D618" s="112"/>
      <c r="E618" s="118"/>
    </row>
    <row r="619" spans="3:5" ht="12">
      <c r="C619" s="111"/>
      <c r="D619" s="112"/>
      <c r="E619" s="118"/>
    </row>
    <row r="620" spans="3:5" ht="12">
      <c r="C620" s="111"/>
      <c r="D620" s="112"/>
      <c r="E620" s="118"/>
    </row>
    <row r="621" spans="3:5" ht="12">
      <c r="C621" s="111"/>
      <c r="D621" s="112"/>
      <c r="E621" s="118"/>
    </row>
    <row r="622" spans="3:5" ht="12">
      <c r="C622" s="111"/>
      <c r="D622" s="112"/>
      <c r="E622" s="118"/>
    </row>
    <row r="623" spans="3:5" ht="12">
      <c r="C623" s="111"/>
      <c r="D623" s="112"/>
      <c r="E623" s="118"/>
    </row>
    <row r="624" spans="3:5" ht="12">
      <c r="C624" s="111"/>
      <c r="D624" s="112"/>
      <c r="E624" s="118"/>
    </row>
    <row r="625" spans="3:5" ht="12">
      <c r="C625" s="111"/>
      <c r="D625" s="112"/>
      <c r="E625" s="118"/>
    </row>
    <row r="626" spans="3:6" ht="12">
      <c r="C626" s="111"/>
      <c r="D626" s="112"/>
      <c r="E626" s="114"/>
      <c r="F626" s="77" t="s">
        <v>6</v>
      </c>
    </row>
    <row r="627" spans="3:6" ht="12">
      <c r="C627" s="111"/>
      <c r="D627" s="112"/>
      <c r="E627" s="115"/>
      <c r="F627" s="77" t="s">
        <v>7</v>
      </c>
    </row>
    <row r="628" spans="3:6" ht="12">
      <c r="C628" s="111"/>
      <c r="D628" s="112"/>
      <c r="E628" s="116"/>
      <c r="F628" s="77" t="s">
        <v>8</v>
      </c>
    </row>
    <row r="629" spans="3:6" ht="12">
      <c r="C629" s="111"/>
      <c r="D629" s="112"/>
      <c r="E629" s="116"/>
      <c r="F629" s="77" t="s">
        <v>9</v>
      </c>
    </row>
    <row r="630" spans="3:6" ht="12">
      <c r="C630" s="119"/>
      <c r="D630" s="112"/>
      <c r="E630" s="117"/>
      <c r="F630" s="77" t="s">
        <v>10</v>
      </c>
    </row>
  </sheetData>
  <sheetProtection password="CE60" sheet="1"/>
  <mergeCells count="19">
    <mergeCell ref="Z24:AA24"/>
    <mergeCell ref="Z25:AA25"/>
    <mergeCell ref="G15:H15"/>
    <mergeCell ref="E15:F15"/>
    <mergeCell ref="E16:F16"/>
    <mergeCell ref="Z21:AA21"/>
    <mergeCell ref="Z22:AA22"/>
    <mergeCell ref="E17:F17"/>
    <mergeCell ref="E18:F18"/>
    <mergeCell ref="G16:H16"/>
    <mergeCell ref="Z33:AA33"/>
    <mergeCell ref="Z28:AA28"/>
    <mergeCell ref="Z30:AA30"/>
    <mergeCell ref="Z31:AA31"/>
    <mergeCell ref="Z32:AA32"/>
    <mergeCell ref="D2:G2"/>
    <mergeCell ref="C17:C18"/>
    <mergeCell ref="G4:H4"/>
    <mergeCell ref="G5:H5"/>
  </mergeCells>
  <conditionalFormatting sqref="B16">
    <cfRule type="cellIs" priority="1" dxfId="8" operator="between" stopIfTrue="1">
      <formula>571.61</formula>
      <formula>2254.93</formula>
    </cfRule>
    <cfRule type="cellIs" priority="2" dxfId="7" operator="between" stopIfTrue="1">
      <formula>2255</formula>
      <formula>2789.9</formula>
    </cfRule>
    <cfRule type="cellIs" priority="3" dxfId="6" operator="between" stopIfTrue="1">
      <formula>2790</formula>
      <formula>3274.24</formula>
    </cfRule>
  </conditionalFormatting>
  <conditionalFormatting sqref="C11">
    <cfRule type="cellIs" priority="4" dxfId="5" operator="between" stopIfTrue="1">
      <formula>3274.24</formula>
      <formula>4347.25</formula>
    </cfRule>
  </conditionalFormatting>
  <conditionalFormatting sqref="H2">
    <cfRule type="cellIs" priority="5" dxfId="8" operator="between" stopIfTrue="1">
      <formula>1</formula>
      <formula>1.01</formula>
    </cfRule>
    <cfRule type="cellIs" priority="6" dxfId="7" operator="greaterThan" stopIfTrue="1">
      <formula>0.84</formula>
    </cfRule>
    <cfRule type="cellIs" priority="7" dxfId="6" operator="between" stopIfTrue="1">
      <formula>0.32</formula>
      <formula>0.84</formula>
    </cfRule>
  </conditionalFormatting>
  <conditionalFormatting sqref="A16">
    <cfRule type="cellIs" priority="8" dxfId="8" operator="between" stopIfTrue="1">
      <formula>0.073</formula>
      <formula>0.088</formula>
    </cfRule>
    <cfRule type="cellIs" priority="9" dxfId="7" operator="greaterThan" stopIfTrue="1">
      <formula>0.062</formula>
    </cfRule>
    <cfRule type="cellIs" priority="10" dxfId="6" operator="between" stopIfTrue="1">
      <formula>0.0233</formula>
      <formula>0.0387</formula>
    </cfRule>
  </conditionalFormatting>
  <dataValidations count="1">
    <dataValidation type="list" allowBlank="1" showInputMessage="1" showErrorMessage="1" sqref="A5">
      <formula1>$A$8:$A$13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AD55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23" width="9.140625" style="12" customWidth="1"/>
    <col min="24" max="24" width="17.28125" style="12" customWidth="1"/>
    <col min="25" max="27" width="9.140625" style="12" customWidth="1"/>
    <col min="28" max="28" width="17.28125" style="12" customWidth="1"/>
    <col min="29" max="29" width="22.140625" style="12" customWidth="1"/>
    <col min="30" max="30" width="21.57421875" style="12" customWidth="1"/>
    <col min="31" max="16384" width="9.140625" style="12" customWidth="1"/>
  </cols>
  <sheetData>
    <row r="6" spans="3:29" ht="12.75">
      <c r="C6" s="8" t="s">
        <v>74</v>
      </c>
      <c r="G6" s="12">
        <f>Per2023!C2</f>
        <v>1675.36</v>
      </c>
      <c r="U6" s="9"/>
      <c r="V6" s="10"/>
      <c r="W6" s="10" t="s">
        <v>13</v>
      </c>
      <c r="X6" s="11">
        <v>525.38</v>
      </c>
      <c r="Y6" s="10"/>
      <c r="Z6" s="10"/>
      <c r="AA6" s="10"/>
      <c r="AB6" s="10"/>
      <c r="AC6" s="10"/>
    </row>
    <row r="7" spans="3:29" ht="12.75">
      <c r="C7" s="13" t="s">
        <v>75</v>
      </c>
      <c r="D7" s="14"/>
      <c r="E7" s="14"/>
      <c r="F7" s="15"/>
      <c r="G7" s="38">
        <v>0.073</v>
      </c>
      <c r="U7" s="9"/>
      <c r="V7" s="10"/>
      <c r="W7" s="10"/>
      <c r="X7" s="11"/>
      <c r="Y7" s="10"/>
      <c r="Z7" s="10"/>
      <c r="AA7" s="10"/>
      <c r="AB7" s="10"/>
      <c r="AC7" s="10"/>
    </row>
    <row r="8" spans="21:29" ht="12.75">
      <c r="U8" s="16" t="b">
        <v>0</v>
      </c>
      <c r="V8" s="10"/>
      <c r="W8" s="10"/>
      <c r="X8" s="11"/>
      <c r="Y8" s="10"/>
      <c r="Z8" s="10"/>
      <c r="AA8" s="10"/>
      <c r="AB8" s="10"/>
      <c r="AC8" s="10"/>
    </row>
    <row r="9" spans="21:29" ht="12.75">
      <c r="U9" s="16" t="b">
        <v>0</v>
      </c>
      <c r="V9" s="10"/>
      <c r="W9" s="10"/>
      <c r="X9" s="11"/>
      <c r="Y9" s="10"/>
      <c r="Z9" s="10"/>
      <c r="AA9" s="10"/>
      <c r="AB9" s="10"/>
      <c r="AC9" s="10"/>
    </row>
    <row r="10" spans="21:29" ht="12.75">
      <c r="U10" s="9"/>
      <c r="V10" s="10"/>
      <c r="W10" s="10"/>
      <c r="X10" s="11"/>
      <c r="Y10" s="10"/>
      <c r="Z10" s="10"/>
      <c r="AA10" s="10"/>
      <c r="AB10" s="10"/>
      <c r="AC10" s="10"/>
    </row>
    <row r="11" spans="21:29" ht="51">
      <c r="U11" s="9"/>
      <c r="V11" s="10"/>
      <c r="W11" s="16" t="s">
        <v>0</v>
      </c>
      <c r="X11" s="16" t="s">
        <v>1</v>
      </c>
      <c r="Y11" s="16" t="s">
        <v>14</v>
      </c>
      <c r="Z11" s="16" t="s">
        <v>15</v>
      </c>
      <c r="AA11" s="10"/>
      <c r="AB11" s="10"/>
      <c r="AC11" s="10"/>
    </row>
    <row r="12" spans="7:30" ht="12.75">
      <c r="G12" s="17">
        <f aca="true" t="shared" si="0" ref="G12:G18">AB12</f>
        <v>0</v>
      </c>
      <c r="H12" s="17"/>
      <c r="I12" s="17">
        <f aca="true" t="shared" si="1" ref="I12:I17">AC12</f>
        <v>571.61344</v>
      </c>
      <c r="J12" s="17"/>
      <c r="K12" s="18">
        <f>G7</f>
        <v>0.073</v>
      </c>
      <c r="L12" s="19"/>
      <c r="M12" s="20">
        <f aca="true" t="shared" si="2" ref="M12:M18">Y12</f>
        <v>1.2054794520547945</v>
      </c>
      <c r="N12" s="20"/>
      <c r="O12" s="20">
        <f aca="true" t="shared" si="3" ref="O12:O18">Z12</f>
        <v>0.088</v>
      </c>
      <c r="P12" s="20"/>
      <c r="U12" s="9" t="b">
        <f aca="true" t="shared" si="4" ref="U12:U18">AND($G$6&gt;W12,$G$6&lt;=X12)</f>
        <v>0</v>
      </c>
      <c r="V12" s="10" t="s">
        <v>16</v>
      </c>
      <c r="W12" s="11">
        <v>0</v>
      </c>
      <c r="X12" s="11">
        <f>X6*(1+G7+1.5%)</f>
        <v>571.61344</v>
      </c>
      <c r="Y12" s="21">
        <f>(G7+IF(U8=TRUE,6.4%,1.5%))/G7</f>
        <v>1.2054794520547945</v>
      </c>
      <c r="Z12" s="22">
        <f>Y12*G7</f>
        <v>0.088</v>
      </c>
      <c r="AA12" s="10"/>
      <c r="AB12" s="23">
        <f>W12</f>
        <v>0</v>
      </c>
      <c r="AC12" s="23">
        <f aca="true" t="shared" si="5" ref="AC12:AC18">X12</f>
        <v>571.61344</v>
      </c>
      <c r="AD12" s="24">
        <f>IF(U12=TRUE,1,0)*Z12</f>
        <v>0</v>
      </c>
    </row>
    <row r="13" spans="3:30" ht="12.75">
      <c r="C13" s="25" t="s">
        <v>76</v>
      </c>
      <c r="D13" s="25"/>
      <c r="E13" s="25"/>
      <c r="F13" s="25"/>
      <c r="G13" s="26">
        <f t="shared" si="0"/>
        <v>571.61344</v>
      </c>
      <c r="H13" s="26"/>
      <c r="I13" s="26">
        <f t="shared" si="1"/>
        <v>2254.9309599999997</v>
      </c>
      <c r="J13" s="26"/>
      <c r="K13" s="27">
        <f aca="true" t="shared" si="6" ref="K13:K18">K12</f>
        <v>0.073</v>
      </c>
      <c r="L13" s="28"/>
      <c r="M13" s="29">
        <f t="shared" si="2"/>
        <v>1</v>
      </c>
      <c r="N13" s="29"/>
      <c r="O13" s="29">
        <f t="shared" si="3"/>
        <v>0.073</v>
      </c>
      <c r="P13" s="29"/>
      <c r="U13" s="9" t="b">
        <f t="shared" si="4"/>
        <v>1</v>
      </c>
      <c r="V13" s="10" t="s">
        <v>17</v>
      </c>
      <c r="W13" s="11">
        <f aca="true" t="shared" si="7" ref="W13:W18">X12</f>
        <v>571.61344</v>
      </c>
      <c r="X13" s="11">
        <f>4*X6*(1+G7*Y13)</f>
        <v>2254.9309599999997</v>
      </c>
      <c r="Y13" s="22">
        <v>1</v>
      </c>
      <c r="Z13" s="22">
        <f aca="true" t="shared" si="8" ref="Z13:Z18">$G$7*Y13</f>
        <v>0.073</v>
      </c>
      <c r="AA13" s="10"/>
      <c r="AB13" s="23">
        <f aca="true" t="shared" si="9" ref="AB13:AB18">W13</f>
        <v>571.61344</v>
      </c>
      <c r="AC13" s="23">
        <f t="shared" si="5"/>
        <v>2254.9309599999997</v>
      </c>
      <c r="AD13" s="24">
        <f aca="true" t="shared" si="10" ref="AD13:AD18">IF(U13=TRUE,1,0)*Z13</f>
        <v>0.073</v>
      </c>
    </row>
    <row r="14" spans="3:30" ht="12.75">
      <c r="C14" s="25" t="s">
        <v>77</v>
      </c>
      <c r="D14" s="25"/>
      <c r="E14" s="25"/>
      <c r="F14" s="25"/>
      <c r="G14" s="26">
        <f t="shared" si="0"/>
        <v>2254.9309599999997</v>
      </c>
      <c r="H14" s="26"/>
      <c r="I14" s="26">
        <f t="shared" si="1"/>
        <v>2789.899145</v>
      </c>
      <c r="J14" s="26"/>
      <c r="K14" s="27">
        <f t="shared" si="6"/>
        <v>0.073</v>
      </c>
      <c r="L14" s="28"/>
      <c r="M14" s="29">
        <f t="shared" si="2"/>
        <v>0.85</v>
      </c>
      <c r="N14" s="29"/>
      <c r="O14" s="29">
        <f t="shared" si="3"/>
        <v>0.062049999999999994</v>
      </c>
      <c r="P14" s="29"/>
      <c r="U14" s="9" t="b">
        <f t="shared" si="4"/>
        <v>0</v>
      </c>
      <c r="V14" s="10" t="s">
        <v>18</v>
      </c>
      <c r="W14" s="11">
        <f t="shared" si="7"/>
        <v>2254.9309599999997</v>
      </c>
      <c r="X14" s="11">
        <f>5*$X$6*(1+$G$7*Y14)</f>
        <v>2789.899145</v>
      </c>
      <c r="Y14" s="30">
        <v>0.85</v>
      </c>
      <c r="Z14" s="22">
        <f t="shared" si="8"/>
        <v>0.062049999999999994</v>
      </c>
      <c r="AA14" s="10"/>
      <c r="AB14" s="23">
        <f t="shared" si="9"/>
        <v>2254.9309599999997</v>
      </c>
      <c r="AC14" s="23">
        <f t="shared" si="5"/>
        <v>2789.899145</v>
      </c>
      <c r="AD14" s="24">
        <f t="shared" si="10"/>
        <v>0</v>
      </c>
    </row>
    <row r="15" spans="3:30" ht="12.75">
      <c r="C15" s="3" t="s">
        <v>78</v>
      </c>
      <c r="D15" s="3"/>
      <c r="E15" s="3"/>
      <c r="F15" s="3"/>
      <c r="G15" s="4">
        <f t="shared" si="0"/>
        <v>2789.899145</v>
      </c>
      <c r="H15" s="4"/>
      <c r="I15" s="4">
        <f t="shared" si="1"/>
        <v>3274.2417131999996</v>
      </c>
      <c r="J15" s="4"/>
      <c r="K15" s="5">
        <f t="shared" si="6"/>
        <v>0.073</v>
      </c>
      <c r="L15" s="6"/>
      <c r="M15" s="7">
        <f t="shared" si="2"/>
        <v>0.53</v>
      </c>
      <c r="N15" s="7"/>
      <c r="O15" s="7">
        <f t="shared" si="3"/>
        <v>0.03869</v>
      </c>
      <c r="P15" s="7"/>
      <c r="U15" s="9" t="b">
        <f t="shared" si="4"/>
        <v>0</v>
      </c>
      <c r="V15" s="10" t="s">
        <v>19</v>
      </c>
      <c r="W15" s="11">
        <f t="shared" si="7"/>
        <v>2789.899145</v>
      </c>
      <c r="X15" s="11">
        <f>6*$X$6*(1+$G$7*Y15)</f>
        <v>3274.2417131999996</v>
      </c>
      <c r="Y15" s="30">
        <v>0.53</v>
      </c>
      <c r="Z15" s="22">
        <f t="shared" si="8"/>
        <v>0.03869</v>
      </c>
      <c r="AA15" s="10"/>
      <c r="AB15" s="23">
        <f t="shared" si="9"/>
        <v>2789.899145</v>
      </c>
      <c r="AC15" s="23">
        <f t="shared" si="5"/>
        <v>3274.2417131999996</v>
      </c>
      <c r="AD15" s="24">
        <f t="shared" si="10"/>
        <v>0</v>
      </c>
    </row>
    <row r="16" spans="3:30" ht="12.75">
      <c r="C16" s="25" t="s">
        <v>79</v>
      </c>
      <c r="D16" s="25"/>
      <c r="E16" s="25"/>
      <c r="F16" s="25"/>
      <c r="G16" s="26">
        <f t="shared" si="0"/>
        <v>3274.2417131999996</v>
      </c>
      <c r="H16" s="26"/>
      <c r="I16" s="26">
        <f t="shared" si="1"/>
        <v>4347.2463024</v>
      </c>
      <c r="J16" s="26"/>
      <c r="K16" s="27">
        <f t="shared" si="6"/>
        <v>0.073</v>
      </c>
      <c r="L16" s="28"/>
      <c r="M16" s="29">
        <f t="shared" si="2"/>
        <v>0.47</v>
      </c>
      <c r="N16" s="29"/>
      <c r="O16" s="29">
        <f t="shared" si="3"/>
        <v>0.03430999999999999</v>
      </c>
      <c r="P16" s="29"/>
      <c r="U16" s="9" t="b">
        <f t="shared" si="4"/>
        <v>0</v>
      </c>
      <c r="V16" s="10" t="s">
        <v>20</v>
      </c>
      <c r="W16" s="11">
        <f t="shared" si="7"/>
        <v>3274.2417131999996</v>
      </c>
      <c r="X16" s="11">
        <f>8*$X$6*(1+$G$7*Y16)</f>
        <v>4347.2463024</v>
      </c>
      <c r="Y16" s="30">
        <v>0.47</v>
      </c>
      <c r="Z16" s="22">
        <f t="shared" si="8"/>
        <v>0.03430999999999999</v>
      </c>
      <c r="AA16" s="10"/>
      <c r="AB16" s="23">
        <f t="shared" si="9"/>
        <v>3274.2417131999996</v>
      </c>
      <c r="AC16" s="23">
        <f t="shared" si="5"/>
        <v>4347.2463024</v>
      </c>
      <c r="AD16" s="24">
        <f t="shared" si="10"/>
        <v>0</v>
      </c>
    </row>
    <row r="17" spans="3:30" ht="12.75">
      <c r="C17" s="25" t="s">
        <v>80</v>
      </c>
      <c r="D17" s="25"/>
      <c r="E17" s="25"/>
      <c r="F17" s="25"/>
      <c r="G17" s="26">
        <f t="shared" si="0"/>
        <v>4347.2463024</v>
      </c>
      <c r="H17" s="26"/>
      <c r="I17" s="26">
        <f t="shared" si="1"/>
        <v>5395.705138</v>
      </c>
      <c r="J17" s="26"/>
      <c r="K17" s="27">
        <f t="shared" si="6"/>
        <v>0.073</v>
      </c>
      <c r="L17" s="28"/>
      <c r="M17" s="29">
        <f t="shared" si="2"/>
        <v>0.37</v>
      </c>
      <c r="N17" s="29"/>
      <c r="O17" s="29">
        <f t="shared" si="3"/>
        <v>0.02701</v>
      </c>
      <c r="P17" s="29"/>
      <c r="U17" s="9" t="b">
        <f t="shared" si="4"/>
        <v>0</v>
      </c>
      <c r="V17" s="10" t="s">
        <v>21</v>
      </c>
      <c r="W17" s="11">
        <f t="shared" si="7"/>
        <v>4347.2463024</v>
      </c>
      <c r="X17" s="11">
        <f>10*$X$6*(1+$G$7*Y17)</f>
        <v>5395.705138</v>
      </c>
      <c r="Y17" s="30">
        <v>0.37</v>
      </c>
      <c r="Z17" s="22">
        <f t="shared" si="8"/>
        <v>0.02701</v>
      </c>
      <c r="AA17" s="10"/>
      <c r="AB17" s="23">
        <f t="shared" si="9"/>
        <v>4347.2463024</v>
      </c>
      <c r="AC17" s="23">
        <f t="shared" si="5"/>
        <v>5395.705138</v>
      </c>
      <c r="AD17" s="24">
        <f t="shared" si="10"/>
        <v>0</v>
      </c>
    </row>
    <row r="18" spans="3:30" ht="12.75">
      <c r="C18" s="25" t="s">
        <v>81</v>
      </c>
      <c r="D18" s="25"/>
      <c r="E18" s="25"/>
      <c r="F18" s="25"/>
      <c r="G18" s="26">
        <f t="shared" si="0"/>
        <v>5395.705138</v>
      </c>
      <c r="H18" s="26"/>
      <c r="I18" s="31" t="s">
        <v>73</v>
      </c>
      <c r="J18" s="32"/>
      <c r="K18" s="27">
        <f t="shared" si="6"/>
        <v>0.073</v>
      </c>
      <c r="L18" s="28"/>
      <c r="M18" s="29">
        <f t="shared" si="2"/>
        <v>0.32</v>
      </c>
      <c r="N18" s="29"/>
      <c r="O18" s="29">
        <f t="shared" si="3"/>
        <v>0.02336</v>
      </c>
      <c r="P18" s="29"/>
      <c r="U18" s="9" t="b">
        <f t="shared" si="4"/>
        <v>0</v>
      </c>
      <c r="V18" s="10" t="s">
        <v>22</v>
      </c>
      <c r="W18" s="11">
        <f t="shared" si="7"/>
        <v>5395.705138</v>
      </c>
      <c r="X18" s="11">
        <v>1000000000</v>
      </c>
      <c r="Y18" s="30">
        <v>0.32</v>
      </c>
      <c r="Z18" s="22">
        <f t="shared" si="8"/>
        <v>0.02336</v>
      </c>
      <c r="AA18" s="10"/>
      <c r="AB18" s="23">
        <f t="shared" si="9"/>
        <v>5395.705138</v>
      </c>
      <c r="AC18" s="23">
        <f t="shared" si="5"/>
        <v>1000000000</v>
      </c>
      <c r="AD18" s="24">
        <f t="shared" si="10"/>
        <v>0</v>
      </c>
    </row>
    <row r="19" ht="12.75">
      <c r="U19" s="9"/>
    </row>
    <row r="20" ht="12.75">
      <c r="U20" s="9"/>
    </row>
    <row r="21" spans="3:27" ht="15">
      <c r="C21" s="33" t="s">
        <v>82</v>
      </c>
      <c r="D21" s="33"/>
      <c r="E21" s="33"/>
      <c r="F21" s="33"/>
      <c r="G21" s="34">
        <f>G6</f>
        <v>1675.36</v>
      </c>
      <c r="H21" s="34"/>
      <c r="I21" s="34">
        <f>G21*SUM(AD12:AD18)</f>
        <v>122.30127999999999</v>
      </c>
      <c r="J21" s="34"/>
      <c r="K21" s="35">
        <f>G21+I21</f>
        <v>1797.6612799999998</v>
      </c>
      <c r="L21" s="35"/>
      <c r="U21" s="9"/>
      <c r="W21" s="12" t="s">
        <v>13</v>
      </c>
      <c r="X21" s="36">
        <v>525.38</v>
      </c>
      <c r="Z21" s="37">
        <f>I21-M21</f>
        <v>122.30127999999999</v>
      </c>
      <c r="AA21" s="37"/>
    </row>
    <row r="22" spans="21:27" ht="12.75">
      <c r="U22" s="9"/>
      <c r="W22" s="12" t="s">
        <v>23</v>
      </c>
      <c r="X22" s="36">
        <f>X21*4</f>
        <v>2101.52</v>
      </c>
      <c r="Z22" s="37">
        <f>Z21*13</f>
        <v>1589.91664</v>
      </c>
      <c r="AA22" s="37"/>
    </row>
    <row r="23" spans="21:24" ht="12.75">
      <c r="U23" s="9"/>
      <c r="W23" s="12" t="s">
        <v>24</v>
      </c>
      <c r="X23" s="36">
        <f>X21*5</f>
        <v>2626.9</v>
      </c>
    </row>
    <row r="24" spans="21:27" ht="12.75">
      <c r="U24" s="9"/>
      <c r="Z24" s="37">
        <f>I22-M22</f>
        <v>0</v>
      </c>
      <c r="AA24" s="37"/>
    </row>
    <row r="25" spans="21:27" ht="12.75">
      <c r="U25" s="9"/>
      <c r="Z25" s="37">
        <f>Z24*13</f>
        <v>0</v>
      </c>
      <c r="AA25" s="37"/>
    </row>
    <row r="26" ht="12.75">
      <c r="U26" s="9"/>
    </row>
    <row r="27" ht="12.75">
      <c r="U27" s="9"/>
    </row>
    <row r="28" spans="21:27" ht="12.75">
      <c r="U28" s="9"/>
      <c r="Z28" s="37">
        <f>Z27*13</f>
        <v>0</v>
      </c>
      <c r="AA28" s="37"/>
    </row>
    <row r="29" spans="21:23" ht="12.75">
      <c r="U29" s="9"/>
      <c r="V29" s="12">
        <f>IF(G6&lt;=X22,G6,X22)</f>
        <v>1675.36</v>
      </c>
      <c r="W29" s="12">
        <f>V29*G7</f>
        <v>122.30127999999999</v>
      </c>
    </row>
    <row r="30" spans="21:27" ht="12.75">
      <c r="U30" s="9"/>
      <c r="V30" s="12">
        <f>IF(AND(G6&gt;X22,G6&lt;=X23)=TRUE,G6-X22,0)+IF(G6&gt;X23,X23-X22,0)</f>
        <v>0</v>
      </c>
      <c r="W30" s="12">
        <f>V30*G7*0.9</f>
        <v>0</v>
      </c>
      <c r="Z30" s="37">
        <f>I24-M24</f>
        <v>0</v>
      </c>
      <c r="AA30" s="37"/>
    </row>
    <row r="31" spans="21:27" ht="12.75">
      <c r="U31" s="9"/>
      <c r="V31" s="12">
        <f>IF(G6&gt;X23,G6-X23,0)</f>
        <v>0</v>
      </c>
      <c r="W31" s="12">
        <f>V31*G7*75%</f>
        <v>0</v>
      </c>
      <c r="Z31" s="37">
        <f>Z30*13</f>
        <v>0</v>
      </c>
      <c r="AA31" s="37"/>
    </row>
    <row r="32" spans="21:27" ht="12.75">
      <c r="U32" s="9"/>
      <c r="Z32" s="37">
        <f>I25-M25</f>
        <v>0</v>
      </c>
      <c r="AA32" s="37"/>
    </row>
    <row r="33" spans="21:27" ht="12.75">
      <c r="U33" s="9"/>
      <c r="Z33" s="37">
        <f>Z32*13</f>
        <v>0</v>
      </c>
      <c r="AA33" s="37"/>
    </row>
    <row r="34" ht="12.75">
      <c r="U34" s="9"/>
    </row>
    <row r="35" spans="21:30" ht="12.75"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21:30" ht="12.75"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21:30" ht="12.75"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21:30" ht="12.75"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21:30" ht="12.75"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21:30" ht="12.75"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21:30" ht="12.75"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21:30" ht="12.75"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21:30" ht="12.75"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21:30" ht="12.75"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21:30" ht="12.75"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21:30" ht="12.75"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21:30" ht="12.75"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21:30" ht="12.75"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21:30" ht="12.75"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21:30" ht="12.75"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21:30" ht="12.75"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21:30" ht="12.75"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21:30" ht="12.75"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21:30" ht="12.75"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21:30" ht="12.75">
      <c r="U55" s="9"/>
      <c r="V55" s="9"/>
      <c r="W55" s="9"/>
      <c r="X55" s="9"/>
      <c r="Y55" s="9"/>
      <c r="Z55" s="9"/>
      <c r="AA55" s="9"/>
      <c r="AB55" s="9"/>
      <c r="AC55" s="9"/>
      <c r="AD55" s="9"/>
    </row>
  </sheetData>
  <sheetProtection password="CE60" sheet="1"/>
  <mergeCells count="55">
    <mergeCell ref="C21:F21"/>
    <mergeCell ref="G21:H21"/>
    <mergeCell ref="I21:J21"/>
    <mergeCell ref="K21:L21"/>
    <mergeCell ref="C7:F7"/>
    <mergeCell ref="C13:F13"/>
    <mergeCell ref="C14:F14"/>
    <mergeCell ref="C15:F15"/>
    <mergeCell ref="C16:F16"/>
    <mergeCell ref="C17:F17"/>
    <mergeCell ref="C18:F18"/>
    <mergeCell ref="G17:H17"/>
    <mergeCell ref="G18:H18"/>
    <mergeCell ref="I17:J17"/>
    <mergeCell ref="K17:L17"/>
    <mergeCell ref="M17:N17"/>
    <mergeCell ref="O17:P17"/>
    <mergeCell ref="I18:J18"/>
    <mergeCell ref="K18:L18"/>
    <mergeCell ref="M18:N18"/>
    <mergeCell ref="O18:P18"/>
    <mergeCell ref="O15:P15"/>
    <mergeCell ref="G16:H16"/>
    <mergeCell ref="I16:J16"/>
    <mergeCell ref="K16:L16"/>
    <mergeCell ref="M16:N16"/>
    <mergeCell ref="O16:P16"/>
    <mergeCell ref="G15:H15"/>
    <mergeCell ref="I15:J15"/>
    <mergeCell ref="K15:L15"/>
    <mergeCell ref="M15:N15"/>
    <mergeCell ref="K13:L13"/>
    <mergeCell ref="M13:N13"/>
    <mergeCell ref="O13:P13"/>
    <mergeCell ref="G14:H14"/>
    <mergeCell ref="I14:J14"/>
    <mergeCell ref="K14:L14"/>
    <mergeCell ref="M14:N14"/>
    <mergeCell ref="O14:P14"/>
    <mergeCell ref="Z31:AA31"/>
    <mergeCell ref="Z32:AA32"/>
    <mergeCell ref="Z33:AA33"/>
    <mergeCell ref="G12:H12"/>
    <mergeCell ref="I12:J12"/>
    <mergeCell ref="K12:L12"/>
    <mergeCell ref="M12:N12"/>
    <mergeCell ref="O12:P12"/>
    <mergeCell ref="G13:H13"/>
    <mergeCell ref="I13:J13"/>
    <mergeCell ref="Z28:AA28"/>
    <mergeCell ref="Z30:AA30"/>
    <mergeCell ref="Z21:AA21"/>
    <mergeCell ref="Z22:AA22"/>
    <mergeCell ref="Z24:AA24"/>
    <mergeCell ref="Z25:AA25"/>
  </mergeCells>
  <conditionalFormatting sqref="G12:J18 M12:P18">
    <cfRule type="expression" priority="3" dxfId="0">
      <formula>$U12</formula>
    </cfRule>
  </conditionalFormatting>
  <conditionalFormatting sqref="K12:L18">
    <cfRule type="expression" priority="2" dxfId="0">
      <formula>$U12</formula>
    </cfRule>
  </conditionalFormatting>
  <conditionalFormatting sqref="C13:C18">
    <cfRule type="expression" priority="1" dxfId="0">
      <formula>$U13</formula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2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.140625" style="1" customWidth="1"/>
    <col min="2" max="2" width="22.8515625" style="1" customWidth="1"/>
    <col min="3" max="3" width="11.57421875" style="1" customWidth="1"/>
    <col min="4" max="4" width="10.57421875" style="1" customWidth="1"/>
    <col min="5" max="5" width="9.140625" style="1" customWidth="1"/>
    <col min="6" max="6" width="10.8515625" style="1" customWidth="1"/>
    <col min="7" max="7" width="9.57421875" style="1" customWidth="1"/>
    <col min="8" max="8" width="15.00390625" style="1" customWidth="1"/>
    <col min="9" max="9" width="10.421875" style="1" customWidth="1"/>
    <col min="10" max="10" width="9.140625" style="1" customWidth="1"/>
    <col min="11" max="11" width="8.421875" style="1" customWidth="1"/>
    <col min="12" max="12" width="10.57421875" style="1" customWidth="1"/>
    <col min="13" max="13" width="14.00390625" style="1" customWidth="1"/>
    <col min="14" max="14" width="9.140625" style="1" customWidth="1"/>
    <col min="15" max="15" width="7.7109375" style="1" customWidth="1"/>
    <col min="16" max="16" width="8.421875" style="1" customWidth="1"/>
    <col min="17" max="16384" width="9.140625" style="1" customWidth="1"/>
  </cols>
  <sheetData>
    <row r="3" ht="12.75" thickBot="1"/>
    <row r="4" spans="2:16" ht="12">
      <c r="B4" s="39" t="s">
        <v>66</v>
      </c>
      <c r="C4" s="40" t="s">
        <v>38</v>
      </c>
      <c r="D4" s="41" t="s">
        <v>41</v>
      </c>
      <c r="E4" s="41" t="s">
        <v>42</v>
      </c>
      <c r="F4" s="41" t="s">
        <v>43</v>
      </c>
      <c r="G4" s="41" t="s">
        <v>44</v>
      </c>
      <c r="H4" s="42" t="s">
        <v>58</v>
      </c>
      <c r="I4" s="41" t="s">
        <v>45</v>
      </c>
      <c r="J4" s="41" t="s">
        <v>37</v>
      </c>
      <c r="K4" s="41" t="s">
        <v>46</v>
      </c>
      <c r="L4" s="41" t="s">
        <v>46</v>
      </c>
      <c r="M4" s="42" t="s">
        <v>42</v>
      </c>
      <c r="N4" s="41" t="s">
        <v>47</v>
      </c>
      <c r="O4" s="41" t="s">
        <v>48</v>
      </c>
      <c r="P4" s="41" t="s">
        <v>40</v>
      </c>
    </row>
    <row r="5" spans="2:16" ht="12">
      <c r="B5" s="43"/>
      <c r="C5" s="43" t="s">
        <v>49</v>
      </c>
      <c r="D5" s="43" t="s">
        <v>63</v>
      </c>
      <c r="E5" s="43" t="s">
        <v>63</v>
      </c>
      <c r="F5" s="43" t="s">
        <v>68</v>
      </c>
      <c r="G5" s="43" t="s">
        <v>50</v>
      </c>
      <c r="H5" s="44" t="s">
        <v>57</v>
      </c>
      <c r="I5" s="43" t="s">
        <v>51</v>
      </c>
      <c r="J5" s="43" t="s">
        <v>52</v>
      </c>
      <c r="K5" s="43" t="s">
        <v>53</v>
      </c>
      <c r="L5" s="43" t="s">
        <v>39</v>
      </c>
      <c r="M5" s="45" t="s">
        <v>60</v>
      </c>
      <c r="N5" s="43" t="s">
        <v>54</v>
      </c>
      <c r="O5" s="43" t="s">
        <v>51</v>
      </c>
      <c r="P5" s="43" t="s">
        <v>55</v>
      </c>
    </row>
    <row r="6" spans="2:16" ht="12">
      <c r="B6" s="43" t="s">
        <v>67</v>
      </c>
      <c r="C6" s="43"/>
      <c r="D6" s="43"/>
      <c r="E6" s="43"/>
      <c r="F6" s="43"/>
      <c r="G6" s="43"/>
      <c r="H6" s="46" t="s">
        <v>59</v>
      </c>
      <c r="I6" s="43"/>
      <c r="J6" s="43"/>
      <c r="K6" s="43"/>
      <c r="L6" s="43"/>
      <c r="M6" s="45" t="s">
        <v>61</v>
      </c>
      <c r="N6" s="43"/>
      <c r="O6" s="43"/>
      <c r="P6" s="43"/>
    </row>
    <row r="7" spans="2:16" ht="12.75" thickBot="1">
      <c r="B7" s="47"/>
      <c r="C7" s="47"/>
      <c r="D7" s="47"/>
      <c r="E7" s="47"/>
      <c r="F7" s="47"/>
      <c r="G7" s="47"/>
      <c r="H7" s="48" t="s">
        <v>51</v>
      </c>
      <c r="I7" s="47"/>
      <c r="J7" s="47"/>
      <c r="K7" s="47"/>
      <c r="L7" s="47"/>
      <c r="M7" s="48" t="s">
        <v>62</v>
      </c>
      <c r="N7" s="47"/>
      <c r="O7" s="47"/>
      <c r="P7" s="47"/>
    </row>
    <row r="8" spans="2:16" ht="30" customHeight="1" thickBot="1">
      <c r="B8" s="49" t="s">
        <v>64</v>
      </c>
      <c r="C8" s="50">
        <v>1675.36</v>
      </c>
      <c r="D8" s="50">
        <v>0</v>
      </c>
      <c r="E8" s="50">
        <f>C8+D8</f>
        <v>1675.36</v>
      </c>
      <c r="F8" s="51">
        <v>410.42</v>
      </c>
      <c r="G8" s="50">
        <v>87.25</v>
      </c>
      <c r="H8" s="50">
        <v>0</v>
      </c>
      <c r="I8" s="50">
        <f>E8-G8-H8</f>
        <v>1588.11</v>
      </c>
      <c r="J8" s="50">
        <f>F8-G8</f>
        <v>323.17</v>
      </c>
      <c r="K8" s="50">
        <v>39.44</v>
      </c>
      <c r="L8" s="50">
        <v>16.59</v>
      </c>
      <c r="M8" s="50">
        <v>0</v>
      </c>
      <c r="N8" s="50">
        <v>66.34</v>
      </c>
      <c r="O8" s="50">
        <v>0</v>
      </c>
      <c r="P8" s="50">
        <f>E8-J8-K8-L8+N8</f>
        <v>1362.4999999999998</v>
      </c>
    </row>
    <row r="9" spans="2:16" ht="30" customHeight="1" thickBot="1">
      <c r="B9" s="49" t="s">
        <v>65</v>
      </c>
      <c r="C9" s="50">
        <v>1797.66</v>
      </c>
      <c r="D9" s="50">
        <v>0</v>
      </c>
      <c r="E9" s="50">
        <f>C9+D9</f>
        <v>1797.66</v>
      </c>
      <c r="F9" s="51">
        <v>424.41</v>
      </c>
      <c r="G9" s="50">
        <v>83.17</v>
      </c>
      <c r="H9" s="50">
        <v>0</v>
      </c>
      <c r="I9" s="50">
        <f>E9-G9-H9</f>
        <v>1714.49</v>
      </c>
      <c r="J9" s="50">
        <f>F9-G9</f>
        <v>341.24</v>
      </c>
      <c r="K9" s="50">
        <v>34.46</v>
      </c>
      <c r="L9" s="50">
        <v>11.27</v>
      </c>
      <c r="M9" s="50">
        <v>0</v>
      </c>
      <c r="N9" s="50">
        <v>0</v>
      </c>
      <c r="O9" s="52">
        <v>1.74</v>
      </c>
      <c r="P9" s="50">
        <f>E9-J9-K9-L9-O9</f>
        <v>1408.95</v>
      </c>
    </row>
    <row r="10" spans="2:16" ht="30" customHeight="1" thickBot="1">
      <c r="B10" s="49" t="s">
        <v>56</v>
      </c>
      <c r="C10" s="50">
        <f>C9-C8</f>
        <v>122.30000000000018</v>
      </c>
      <c r="D10" s="50">
        <f>D9-D8</f>
        <v>0</v>
      </c>
      <c r="E10" s="50">
        <f>E9-E8</f>
        <v>122.30000000000018</v>
      </c>
      <c r="F10" s="51">
        <f>F9-F8</f>
        <v>13.990000000000009</v>
      </c>
      <c r="G10" s="50">
        <f>G9-G8</f>
        <v>-4.079999999999998</v>
      </c>
      <c r="H10" s="50">
        <v>0</v>
      </c>
      <c r="I10" s="50">
        <f>I9-I8</f>
        <v>126.38000000000011</v>
      </c>
      <c r="J10" s="50">
        <f>J9-J8</f>
        <v>18.069999999999993</v>
      </c>
      <c r="K10" s="50">
        <f>K8-K9</f>
        <v>4.979999999999997</v>
      </c>
      <c r="L10" s="50">
        <f>L8-L9</f>
        <v>5.32</v>
      </c>
      <c r="M10" s="50">
        <f>M9-M8</f>
        <v>0</v>
      </c>
      <c r="N10" s="50">
        <f>N8-N9</f>
        <v>66.34</v>
      </c>
      <c r="O10" s="50">
        <f>O9-O8</f>
        <v>1.74</v>
      </c>
      <c r="P10" s="50">
        <f>P9-P8</f>
        <v>46.45000000000027</v>
      </c>
    </row>
    <row r="11" spans="2:16" ht="30" customHeight="1">
      <c r="B11" s="53"/>
      <c r="C11" s="54"/>
      <c r="D11" s="54"/>
      <c r="E11" s="54"/>
      <c r="F11" s="55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ht="12.75" thickBot="1"/>
    <row r="13" spans="2:16" ht="30" customHeight="1" thickBot="1">
      <c r="B13" s="39" t="s">
        <v>69</v>
      </c>
      <c r="C13" s="56">
        <v>0</v>
      </c>
      <c r="D13" s="57">
        <f aca="true" t="shared" si="0" ref="D13:P13">D10</f>
        <v>0</v>
      </c>
      <c r="E13" s="58">
        <f t="shared" si="0"/>
        <v>122.30000000000018</v>
      </c>
      <c r="F13" s="57">
        <f t="shared" si="0"/>
        <v>13.990000000000009</v>
      </c>
      <c r="G13" s="57">
        <f t="shared" si="0"/>
        <v>-4.079999999999998</v>
      </c>
      <c r="H13" s="57">
        <f t="shared" si="0"/>
        <v>0</v>
      </c>
      <c r="I13" s="57">
        <f t="shared" si="0"/>
        <v>126.38000000000011</v>
      </c>
      <c r="J13" s="59">
        <f t="shared" si="0"/>
        <v>18.069999999999993</v>
      </c>
      <c r="K13" s="58">
        <f t="shared" si="0"/>
        <v>4.979999999999997</v>
      </c>
      <c r="L13" s="58">
        <f t="shared" si="0"/>
        <v>5.32</v>
      </c>
      <c r="M13" s="57">
        <f t="shared" si="0"/>
        <v>0</v>
      </c>
      <c r="N13" s="59">
        <f t="shared" si="0"/>
        <v>66.34</v>
      </c>
      <c r="O13" s="60">
        <f t="shared" si="0"/>
        <v>1.74</v>
      </c>
      <c r="P13" s="50">
        <f t="shared" si="0"/>
        <v>46.45000000000027</v>
      </c>
    </row>
    <row r="14" spans="2:16" ht="30" customHeight="1" thickBot="1">
      <c r="B14" s="43"/>
      <c r="C14" s="61">
        <v>0</v>
      </c>
      <c r="D14" s="62">
        <f>D10-D13</f>
        <v>0</v>
      </c>
      <c r="E14" s="63">
        <f>E13</f>
        <v>122.30000000000018</v>
      </c>
      <c r="F14" s="62">
        <f>F10-F13</f>
        <v>0</v>
      </c>
      <c r="G14" s="62">
        <f>G10-G13</f>
        <v>0</v>
      </c>
      <c r="H14" s="62">
        <f>H10-H13</f>
        <v>0</v>
      </c>
      <c r="I14" s="62">
        <f>I10-I13</f>
        <v>0</v>
      </c>
      <c r="J14" s="64">
        <f>J13</f>
        <v>18.069999999999993</v>
      </c>
      <c r="K14" s="63">
        <f>K13</f>
        <v>4.979999999999997</v>
      </c>
      <c r="L14" s="63">
        <f>L13</f>
        <v>5.32</v>
      </c>
      <c r="M14" s="62">
        <f>M10-M13</f>
        <v>0</v>
      </c>
      <c r="N14" s="64">
        <f>N13</f>
        <v>66.34</v>
      </c>
      <c r="O14" s="65">
        <f>O13</f>
        <v>1.74</v>
      </c>
      <c r="P14" s="50">
        <f>E14-J14+K14+L14-N14-O14</f>
        <v>46.450000000000166</v>
      </c>
    </row>
    <row r="15" spans="2:16" ht="30" customHeight="1" thickBot="1">
      <c r="B15" s="66" t="s">
        <v>56</v>
      </c>
      <c r="C15" s="67"/>
      <c r="D15" s="67"/>
      <c r="E15" s="68">
        <f>E14</f>
        <v>122.30000000000018</v>
      </c>
      <c r="F15" s="67" t="s">
        <v>70</v>
      </c>
      <c r="G15" s="67" t="s">
        <v>70</v>
      </c>
      <c r="H15" s="67" t="s">
        <v>70</v>
      </c>
      <c r="I15" s="67" t="s">
        <v>70</v>
      </c>
      <c r="J15" s="67" t="s">
        <v>71</v>
      </c>
      <c r="K15" s="67" t="s">
        <v>72</v>
      </c>
      <c r="L15" s="67" t="s">
        <v>72</v>
      </c>
      <c r="M15" s="67" t="s">
        <v>70</v>
      </c>
      <c r="N15" s="67" t="s">
        <v>71</v>
      </c>
      <c r="O15" s="69" t="s">
        <v>71</v>
      </c>
      <c r="P15" s="70">
        <f>P13-P14</f>
        <v>1.0658141036401503E-13</v>
      </c>
    </row>
    <row r="16" spans="2:16" ht="12">
      <c r="B16" s="71"/>
      <c r="C16" s="54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2:16" ht="12">
      <c r="B17" s="53"/>
      <c r="C17" s="53"/>
      <c r="D17" s="53"/>
      <c r="E17" s="7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2:16" ht="12">
      <c r="B18" s="53"/>
      <c r="C18" s="54"/>
      <c r="D18" s="54"/>
      <c r="E18" s="54"/>
      <c r="F18" s="55"/>
      <c r="G18" s="54"/>
      <c r="H18" s="54"/>
      <c r="I18" s="54"/>
      <c r="J18" s="54"/>
      <c r="K18" s="54"/>
      <c r="L18" s="54"/>
      <c r="M18" s="54"/>
      <c r="N18" s="54"/>
      <c r="O18" s="74"/>
      <c r="P18" s="54"/>
    </row>
    <row r="19" spans="2:16" ht="12">
      <c r="B19" s="75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2:16" ht="12">
      <c r="B20" s="75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ht="12">
      <c r="P21" s="54"/>
    </row>
    <row r="22" ht="12">
      <c r="P22" s="54"/>
    </row>
  </sheetData>
  <sheetProtection password="CE60" sheet="1"/>
  <mergeCells count="15">
    <mergeCell ref="O5:O7"/>
    <mergeCell ref="P5:P7"/>
    <mergeCell ref="B4:B5"/>
    <mergeCell ref="B6:B7"/>
    <mergeCell ref="J5:J7"/>
    <mergeCell ref="K5:K7"/>
    <mergeCell ref="L5:L7"/>
    <mergeCell ref="N5:N7"/>
    <mergeCell ref="E5:E7"/>
    <mergeCell ref="F5:F7"/>
    <mergeCell ref="G5:G7"/>
    <mergeCell ref="B13:B14"/>
    <mergeCell ref="I5:I7"/>
    <mergeCell ref="C5:C7"/>
    <mergeCell ref="D5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2022-12-27T22:12:13Z</cp:lastPrinted>
  <dcterms:created xsi:type="dcterms:W3CDTF">2022-12-25T15:09:00Z</dcterms:created>
  <dcterms:modified xsi:type="dcterms:W3CDTF">2022-12-28T18:50:05Z</dcterms:modified>
  <cp:category/>
  <cp:version/>
  <cp:contentType/>
  <cp:contentStatus/>
</cp:coreProperties>
</file>