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13605" windowHeight="9840" activeTab="1"/>
  </bookViews>
  <sheets>
    <sheet name="commento di Rosario Franza" sheetId="1" r:id="rId1"/>
    <sheet name="conto" sheetId="2" r:id="rId2"/>
  </sheets>
  <definedNames>
    <definedName name="_xlnm.Print_Area" localSheetId="0">'commento di Rosario Franza'!$A$1:$A$30</definedName>
    <definedName name="_xlnm.Print_Area" localSheetId="1">'conto'!$A$1:$O$23</definedName>
  </definedNames>
  <calcPr fullCalcOnLoad="1"/>
</workbook>
</file>

<file path=xl/sharedStrings.xml><?xml version="1.0" encoding="utf-8"?>
<sst xmlns="http://schemas.openxmlformats.org/spreadsheetml/2006/main" count="63" uniqueCount="50">
  <si>
    <t>Pensione mensile lorda</t>
  </si>
  <si>
    <t>anni</t>
  </si>
  <si>
    <t>mesi</t>
  </si>
  <si>
    <t>anno1996</t>
  </si>
  <si>
    <t>coeff</t>
  </si>
  <si>
    <t>età del riposo</t>
  </si>
  <si>
    <t>calcolo</t>
  </si>
  <si>
    <t>anno 2010</t>
  </si>
  <si>
    <t>anno 2013</t>
  </si>
  <si>
    <t>anno 2016</t>
  </si>
  <si>
    <t>1996/2009</t>
  </si>
  <si>
    <t>2010/2012</t>
  </si>
  <si>
    <t>2013/2015</t>
  </si>
  <si>
    <t>2016/2018</t>
  </si>
  <si>
    <t>pensione</t>
  </si>
  <si>
    <t>arco</t>
  </si>
  <si>
    <t>temporale</t>
  </si>
  <si>
    <t>calcoli</t>
  </si>
  <si>
    <t xml:space="preserve"> dal 1996 al 2009</t>
  </si>
  <si>
    <t xml:space="preserve"> dal 2010 al 2012</t>
  </si>
  <si>
    <t xml:space="preserve"> dal 2013 al 2015</t>
  </si>
  <si>
    <t xml:space="preserve"> dal 2016 al 2018</t>
  </si>
  <si>
    <t>Calcolo pensione contributiva per il cambio dei coefficienti</t>
  </si>
  <si>
    <t>totale importo versato prima del riposo</t>
  </si>
  <si>
    <t>Il ministero del Lavoro e delle Politiche Sociali, con decreto del 22/6/2015 pubblicato nella Gazzetta Ufficiale n. 154 del 6/7/15 , ha adeguato, alle variazioni delle aspettative di vita, i coefficienti di trasformazione per il calcolo della quota contributiva della pensione .</t>
  </si>
  <si>
    <t>I nuovi coefficienti saranno in vigore, per un triennio,a partire dal 1/1/2016. Sono esposti nella tabella sottostante :</t>
  </si>
  <si>
    <t>ETA' COEFFICIENTE</t>
  </si>
  <si>
    <t>57 4,2460</t>
  </si>
  <si>
    <t>58 4,3540</t>
  </si>
  <si>
    <t>59 4,4470</t>
  </si>
  <si>
    <t>60 4,5890</t>
  </si>
  <si>
    <t>61 4,7190</t>
  </si>
  <si>
    <t>62 4,8560</t>
  </si>
  <si>
    <t>63 5,0020</t>
  </si>
  <si>
    <t>64 5,1590</t>
  </si>
  <si>
    <t>65 5,3260</t>
  </si>
  <si>
    <t>66 5,5060</t>
  </si>
  <si>
    <t>67 5,7000</t>
  </si>
  <si>
    <t>68 5,9010</t>
  </si>
  <si>
    <t>69 6,1350</t>
  </si>
  <si>
    <t>70 6,3780</t>
  </si>
  <si>
    <t>I coefficienti del 2016 sono più bassi rispetto a quelli del 2013 in quanto è aumentata l'aspettativa di vita .</t>
  </si>
  <si>
    <t>Il Commento:</t>
  </si>
  <si>
    <t>Mi verrebbe da pensare che per avere una pensione maggiore dobbiamo morire prima ... Sembra un'assurdità, ma è proprio così!</t>
  </si>
  <si>
    <t>Inoltre i coefficienti di trasformazione che variano solamente con l'età, contengono in sé un ulteriore elemento di ingiustizia .</t>
  </si>
  <si>
    <t>Uno studio di Marco Cacciotti ed Elena Fabrizi, due ricercatori del Dicastero del Tesoro, ha dimostrato come l'applicazione della speranza di vita dovrebbe essere differenziata in base alle componenti socio-economiche del lavoratore.</t>
  </si>
  <si>
    <t>Tra i fattori di differenziazione c'è il sesso, che vede svantaggiati gli uomini rispetto alle donne e la componente povertà che aumenta in media del 23% la possibilità di avere una vita più breve. Viceversa vivere in famiglia, piuttosto che essere single, a parità delle altre condizioni, risulta essere un fattore protettivo del 30% e ancora la condizione di lavoro stabile è, rispetto a qualunque altro status lavorativo, una condizione protettiva</t>
  </si>
  <si>
    <t>Insomma occorre tener conto, nella costruzione dei coefficienti, dei fattori che aumentano o riducono la speranza di vita, diversamente l'ingiustizia più grande sarà che chi ha sofferto di più nell'età del lavoro, soffrirà ancora di più nell'età della pensione !</t>
  </si>
  <si>
    <t>E' proprio vero ...piove sempre sul bagnato !</t>
  </si>
  <si>
    <t>Rosario Franza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</si>
</sst>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"/>
    <numFmt numFmtId="172" formatCode="0.000"/>
    <numFmt numFmtId="173" formatCode="0.00000"/>
    <numFmt numFmtId="174" formatCode="0.0"/>
    <numFmt numFmtId="175" formatCode="_-* #,##0.00000_-;\-* #,##0.00000_-;_-* &quot;-&quot;?????_-;_-@_-"/>
    <numFmt numFmtId="176" formatCode="0.00000000"/>
    <numFmt numFmtId="177" formatCode="0.0000000"/>
    <numFmt numFmtId="178" formatCode="0.00000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000_-;\-* #,##0.0000_-;_-* &quot;-&quot;_-;_-@_-"/>
    <numFmt numFmtId="183" formatCode="#,##0.00000_ ;\-#,##0.00000\ "/>
    <numFmt numFmtId="184" formatCode="d/m/yyyy"/>
    <numFmt numFmtId="185" formatCode="d\ mmmm\ yyyy"/>
    <numFmt numFmtId="186" formatCode="0.E+00"/>
    <numFmt numFmtId="187" formatCode="yyyy"/>
    <numFmt numFmtId="188" formatCode="_-* #,##0_-;\-* #,##0_-;_-* &quot;-&quot;?????_-;_-@_-"/>
    <numFmt numFmtId="189" formatCode="d/m"/>
    <numFmt numFmtId="190" formatCode="_-* #,##0.00000_-;\-* #,##0.00000_-;_-* &quot;-&quot;_-;_-@_-"/>
    <numFmt numFmtId="191" formatCode="&quot;L.&quot;\ #,##0"/>
    <numFmt numFmtId="192" formatCode="###.####"/>
    <numFmt numFmtId="193" formatCode="###,###,###"/>
    <numFmt numFmtId="194" formatCode="###"/>
    <numFmt numFmtId="195" formatCode="###,###,###,###,###"/>
    <numFmt numFmtId="196" formatCode="####"/>
    <numFmt numFmtId="197" formatCode="#,##0.00000"/>
    <numFmt numFmtId="198" formatCode="[$€-2]\ #,##0.00"/>
    <numFmt numFmtId="199" formatCode="0.0%"/>
    <numFmt numFmtId="200" formatCode="0.000%"/>
    <numFmt numFmtId="201" formatCode="0.0000%"/>
    <numFmt numFmtId="202" formatCode="_-* #,##0.0000_-;\-* #,##0.0000_-;_-* &quot;-&quot;??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mmm\-yyyy"/>
    <numFmt numFmtId="208" formatCode="[$-410]dddd\ d\ mmmm\ yyyy"/>
    <numFmt numFmtId="209" formatCode="d/m/yy;@"/>
    <numFmt numFmtId="210" formatCode="_-[$€-2]\ * #,##0.00_-;\-[$€-2]\ * #,##0.00_-;_-[$€-2]\ * &quot;-&quot;??_-"/>
    <numFmt numFmtId="211" formatCode="_-* #,##0.000000_-;\-* #,##0.000000_-;_-* &quot;-&quot;??????_-;_-@_-"/>
    <numFmt numFmtId="212" formatCode="d/m/yyyy;@"/>
    <numFmt numFmtId="213" formatCode="0.00_ ;\-0.00\ "/>
    <numFmt numFmtId="214" formatCode="0.000_ ;\-0.000\ "/>
    <numFmt numFmtId="215" formatCode="0.0000_ ;\-0.0000\ "/>
    <numFmt numFmtId="216" formatCode="#,##0.0000"/>
    <numFmt numFmtId="217" formatCode="#,##0.000000"/>
    <numFmt numFmtId="218" formatCode="#,##0.000"/>
    <numFmt numFmtId="219" formatCode="&quot;Sì&quot;;&quot;Sì&quot;;&quot;No&quot;"/>
    <numFmt numFmtId="220" formatCode="&quot;Vero&quot;;&quot;Vero&quot;;&quot;Falso&quot;"/>
    <numFmt numFmtId="221" formatCode="&quot;Attivo&quot;;&quot;Attivo&quot;;&quot;Disattivo&quot;"/>
    <numFmt numFmtId="222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210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0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2" fillId="1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10" borderId="10" xfId="0" applyFont="1" applyFill="1" applyBorder="1" applyAlignment="1" applyProtection="1">
      <alignment horizontal="center" vertical="center"/>
      <protection locked="0"/>
    </xf>
    <xf numFmtId="0" fontId="22" fillId="18" borderId="10" xfId="0" applyFont="1" applyFill="1" applyBorder="1" applyAlignment="1" applyProtection="1">
      <alignment horizontal="center" vertical="center"/>
      <protection locked="0"/>
    </xf>
    <xf numFmtId="0" fontId="22" fillId="18" borderId="11" xfId="0" applyFont="1" applyFill="1" applyBorder="1" applyAlignment="1" applyProtection="1">
      <alignment horizontal="center" vertical="center"/>
      <protection locked="0"/>
    </xf>
    <xf numFmtId="0" fontId="22" fillId="10" borderId="0" xfId="0" applyFont="1" applyFill="1" applyAlignment="1" applyProtection="1">
      <alignment horizontal="center"/>
      <protection locked="0"/>
    </xf>
    <xf numFmtId="182" fontId="22" fillId="10" borderId="0" xfId="47" applyNumberFormat="1" applyFont="1" applyFill="1" applyBorder="1" applyAlignment="1" applyProtection="1">
      <alignment/>
      <protection locked="0"/>
    </xf>
    <xf numFmtId="0" fontId="22" fillId="10" borderId="0" xfId="0" applyFont="1" applyFill="1" applyAlignment="1" applyProtection="1">
      <alignment/>
      <protection hidden="1"/>
    </xf>
    <xf numFmtId="182" fontId="22" fillId="10" borderId="0" xfId="47" applyNumberFormat="1" applyFont="1" applyFill="1" applyBorder="1" applyAlignment="1" applyProtection="1">
      <alignment/>
      <protection hidden="1"/>
    </xf>
    <xf numFmtId="4" fontId="22" fillId="18" borderId="12" xfId="0" applyNumberFormat="1" applyFont="1" applyFill="1" applyBorder="1" applyAlignment="1" applyProtection="1">
      <alignment horizontal="center" vertical="center"/>
      <protection locked="0"/>
    </xf>
    <xf numFmtId="0" fontId="22" fillId="1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10" borderId="0" xfId="0" applyFont="1" applyFill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2" fillId="10" borderId="14" xfId="0" applyFont="1" applyFill="1" applyBorder="1" applyAlignment="1" applyProtection="1">
      <alignment horizontal="center" vertical="center"/>
      <protection hidden="1"/>
    </xf>
    <xf numFmtId="0" fontId="22" fillId="10" borderId="10" xfId="0" applyFont="1" applyFill="1" applyBorder="1" applyAlignment="1" applyProtection="1">
      <alignment horizontal="center" vertical="center"/>
      <protection hidden="1"/>
    </xf>
    <xf numFmtId="0" fontId="22" fillId="10" borderId="10" xfId="0" applyFont="1" applyFill="1" applyBorder="1" applyAlignment="1" applyProtection="1">
      <alignment horizontal="center" vertical="center"/>
      <protection hidden="1"/>
    </xf>
    <xf numFmtId="0" fontId="22" fillId="10" borderId="15" xfId="0" applyFont="1" applyFill="1" applyBorder="1" applyAlignment="1" applyProtection="1">
      <alignment horizontal="center" vertical="center"/>
      <protection hidden="1"/>
    </xf>
    <xf numFmtId="0" fontId="22" fillId="10" borderId="16" xfId="0" applyFont="1" applyFill="1" applyBorder="1" applyAlignment="1" applyProtection="1">
      <alignment horizontal="center" vertical="center"/>
      <protection hidden="1"/>
    </xf>
    <xf numFmtId="0" fontId="22" fillId="10" borderId="12" xfId="0" applyFont="1" applyFill="1" applyBorder="1" applyAlignment="1" applyProtection="1">
      <alignment horizontal="center" vertical="center"/>
      <protection hidden="1"/>
    </xf>
    <xf numFmtId="171" fontId="22" fillId="10" borderId="12" xfId="0" applyNumberFormat="1" applyFont="1" applyFill="1" applyBorder="1" applyAlignment="1" applyProtection="1">
      <alignment horizontal="center" vertical="center"/>
      <protection hidden="1"/>
    </xf>
    <xf numFmtId="171" fontId="22" fillId="10" borderId="0" xfId="0" applyNumberFormat="1" applyFont="1" applyFill="1" applyBorder="1" applyAlignment="1" applyProtection="1">
      <alignment horizontal="center" vertical="center"/>
      <protection hidden="1"/>
    </xf>
    <xf numFmtId="171" fontId="22" fillId="10" borderId="17" xfId="0" applyNumberFormat="1" applyFont="1" applyFill="1" applyBorder="1" applyAlignment="1" applyProtection="1">
      <alignment horizontal="center" vertical="center"/>
      <protection hidden="1"/>
    </xf>
    <xf numFmtId="216" fontId="22" fillId="10" borderId="12" xfId="0" applyNumberFormat="1" applyFont="1" applyFill="1" applyBorder="1" applyAlignment="1" applyProtection="1">
      <alignment horizontal="center" vertical="center"/>
      <protection hidden="1"/>
    </xf>
    <xf numFmtId="216" fontId="22" fillId="10" borderId="12" xfId="0" applyNumberFormat="1" applyFont="1" applyFill="1" applyBorder="1" applyAlignment="1" applyProtection="1">
      <alignment horizontal="center" vertical="center"/>
      <protection hidden="1"/>
    </xf>
    <xf numFmtId="0" fontId="22" fillId="10" borderId="12" xfId="0" applyFont="1" applyFill="1" applyBorder="1" applyAlignment="1" applyProtection="1">
      <alignment horizontal="center" vertical="center"/>
      <protection hidden="1"/>
    </xf>
    <xf numFmtId="0" fontId="22" fillId="10" borderId="18" xfId="0" applyFont="1" applyFill="1" applyBorder="1" applyAlignment="1" applyProtection="1">
      <alignment horizontal="center" vertical="center"/>
      <protection hidden="1"/>
    </xf>
    <xf numFmtId="0" fontId="0" fillId="10" borderId="12" xfId="0" applyFill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4" fontId="22" fillId="10" borderId="0" xfId="0" applyNumberFormat="1" applyFont="1" applyFill="1" applyAlignment="1" applyProtection="1">
      <alignment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216" fontId="22" fillId="10" borderId="12" xfId="0" applyNumberFormat="1" applyFont="1" applyFill="1" applyBorder="1" applyAlignment="1" applyProtection="1">
      <alignment horizontal="center"/>
      <protection hidden="1"/>
    </xf>
    <xf numFmtId="4" fontId="22" fillId="10" borderId="16" xfId="0" applyNumberFormat="1" applyFont="1" applyFill="1" applyBorder="1" applyAlignment="1" applyProtection="1">
      <alignment horizontal="center" vertical="center"/>
      <protection hidden="1"/>
    </xf>
    <xf numFmtId="4" fontId="22" fillId="1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82" fontId="22" fillId="10" borderId="12" xfId="47" applyNumberFormat="1" applyFont="1" applyFill="1" applyBorder="1" applyAlignment="1" applyProtection="1">
      <alignment/>
      <protection hidden="1"/>
    </xf>
    <xf numFmtId="217" fontId="22" fillId="10" borderId="12" xfId="0" applyNumberFormat="1" applyFont="1" applyFill="1" applyBorder="1" applyAlignment="1" applyProtection="1">
      <alignment horizontal="center" vertical="center"/>
      <protection hidden="1"/>
    </xf>
    <xf numFmtId="0" fontId="22" fillId="10" borderId="0" xfId="0" applyFont="1" applyFill="1" applyBorder="1" applyAlignment="1" applyProtection="1">
      <alignment/>
      <protection hidden="1"/>
    </xf>
    <xf numFmtId="0" fontId="22" fillId="10" borderId="13" xfId="0" applyFont="1" applyFill="1" applyBorder="1" applyAlignment="1" applyProtection="1">
      <alignment/>
      <protection hidden="1"/>
    </xf>
    <xf numFmtId="0" fontId="22" fillId="10" borderId="0" xfId="0" applyFont="1" applyFill="1" applyBorder="1" applyAlignment="1" applyProtection="1">
      <alignment horizontal="center" vertical="center"/>
      <protection hidden="1"/>
    </xf>
    <xf numFmtId="216" fontId="22" fillId="10" borderId="0" xfId="0" applyNumberFormat="1" applyFont="1" applyFill="1" applyBorder="1" applyAlignment="1" applyProtection="1">
      <alignment horizontal="center" vertical="center"/>
      <protection hidden="1"/>
    </xf>
    <xf numFmtId="217" fontId="22" fillId="10" borderId="0" xfId="0" applyNumberFormat="1" applyFont="1" applyFill="1" applyBorder="1" applyAlignment="1" applyProtection="1">
      <alignment horizontal="center" vertical="center"/>
      <protection hidden="1"/>
    </xf>
    <xf numFmtId="0" fontId="22" fillId="10" borderId="21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10" borderId="22" xfId="0" applyFill="1" applyBorder="1" applyAlignment="1" applyProtection="1">
      <alignment horizontal="center" vertical="center"/>
      <protection hidden="1"/>
    </xf>
    <xf numFmtId="0" fontId="0" fillId="10" borderId="18" xfId="0" applyFill="1" applyBorder="1" applyAlignment="1" applyProtection="1">
      <alignment horizontal="center" vertical="center"/>
      <protection hidden="1"/>
    </xf>
    <xf numFmtId="0" fontId="22" fillId="10" borderId="23" xfId="0" applyFont="1" applyFill="1" applyBorder="1" applyAlignment="1" applyProtection="1">
      <alignment horizontal="center" vertical="center"/>
      <protection hidden="1"/>
    </xf>
    <xf numFmtId="0" fontId="22" fillId="10" borderId="13" xfId="0" applyFont="1" applyFill="1" applyBorder="1" applyAlignment="1" applyProtection="1">
      <alignment horizontal="center" vertical="center"/>
      <protection hidden="1"/>
    </xf>
    <xf numFmtId="182" fontId="22" fillId="10" borderId="23" xfId="47" applyNumberFormat="1" applyFont="1" applyFill="1" applyBorder="1" applyAlignment="1" applyProtection="1">
      <alignment horizontal="center" vertical="center"/>
      <protection hidden="1"/>
    </xf>
    <xf numFmtId="0" fontId="0" fillId="10" borderId="13" xfId="0" applyFill="1" applyBorder="1" applyAlignment="1" applyProtection="1">
      <alignment horizontal="center" vertical="center"/>
      <protection hidden="1"/>
    </xf>
    <xf numFmtId="0" fontId="22" fillId="10" borderId="19" xfId="0" applyFont="1" applyFill="1" applyBorder="1" applyAlignment="1" applyProtection="1">
      <alignment horizontal="center" vertical="center"/>
      <protection hidden="1"/>
    </xf>
    <xf numFmtId="4" fontId="22" fillId="10" borderId="23" xfId="0" applyNumberFormat="1" applyFont="1" applyFill="1" applyBorder="1" applyAlignment="1" applyProtection="1">
      <alignment horizontal="center" vertical="center"/>
      <protection hidden="1"/>
    </xf>
    <xf numFmtId="4" fontId="22" fillId="10" borderId="13" xfId="0" applyNumberFormat="1" applyFont="1" applyFill="1" applyBorder="1" applyAlignment="1" applyProtection="1">
      <alignment horizontal="center" vertical="center"/>
      <protection hidden="1"/>
    </xf>
    <xf numFmtId="4" fontId="22" fillId="10" borderId="19" xfId="0" applyNumberFormat="1" applyFont="1" applyFill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wrapText="1"/>
      <protection hidden="1"/>
    </xf>
    <xf numFmtId="0" fontId="0" fillId="10" borderId="0" xfId="0" applyFill="1" applyAlignment="1" applyProtection="1">
      <alignment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cols>
    <col min="1" max="1" width="118.57421875" style="60" customWidth="1"/>
    <col min="2" max="16384" width="9.140625" style="60" customWidth="1"/>
  </cols>
  <sheetData>
    <row r="1" ht="25.5">
      <c r="A1" s="59" t="s">
        <v>24</v>
      </c>
    </row>
    <row r="2" ht="12.75">
      <c r="A2" s="59" t="s">
        <v>25</v>
      </c>
    </row>
    <row r="3" ht="12.75">
      <c r="A3" s="59" t="s">
        <v>26</v>
      </c>
    </row>
    <row r="4" ht="12.75">
      <c r="A4" s="59" t="s">
        <v>27</v>
      </c>
    </row>
    <row r="5" ht="12.75">
      <c r="A5" s="59" t="s">
        <v>28</v>
      </c>
    </row>
    <row r="6" ht="12.75">
      <c r="A6" s="59" t="s">
        <v>29</v>
      </c>
    </row>
    <row r="7" ht="12.75">
      <c r="A7" s="59" t="s">
        <v>30</v>
      </c>
    </row>
    <row r="8" ht="12.75">
      <c r="A8" s="59" t="s">
        <v>31</v>
      </c>
    </row>
    <row r="9" ht="12.75">
      <c r="A9" s="59" t="s">
        <v>32</v>
      </c>
    </row>
    <row r="10" ht="12.75">
      <c r="A10" s="59" t="s">
        <v>33</v>
      </c>
    </row>
    <row r="11" ht="12.75">
      <c r="A11" s="59" t="s">
        <v>34</v>
      </c>
    </row>
    <row r="12" ht="12.75">
      <c r="A12" s="59" t="s">
        <v>35</v>
      </c>
    </row>
    <row r="13" ht="12.75">
      <c r="A13" s="59" t="s">
        <v>36</v>
      </c>
    </row>
    <row r="14" ht="12.75">
      <c r="A14" s="59" t="s">
        <v>37</v>
      </c>
    </row>
    <row r="15" ht="12.75">
      <c r="A15" s="59" t="s">
        <v>38</v>
      </c>
    </row>
    <row r="16" ht="12.75">
      <c r="A16" s="59" t="s">
        <v>39</v>
      </c>
    </row>
    <row r="17" ht="12.75">
      <c r="A17" s="59" t="s">
        <v>40</v>
      </c>
    </row>
    <row r="18" ht="12.75">
      <c r="A18" s="59" t="s">
        <v>41</v>
      </c>
    </row>
    <row r="19" ht="12.75">
      <c r="A19" s="59"/>
    </row>
    <row r="20" ht="12.75">
      <c r="A20" s="59" t="s">
        <v>42</v>
      </c>
    </row>
    <row r="21" ht="12.75">
      <c r="A21" s="59" t="s">
        <v>43</v>
      </c>
    </row>
    <row r="22" ht="12.75">
      <c r="A22" s="59"/>
    </row>
    <row r="23" ht="12.75">
      <c r="A23" s="59" t="s">
        <v>44</v>
      </c>
    </row>
    <row r="24" ht="25.5">
      <c r="A24" s="59" t="s">
        <v>45</v>
      </c>
    </row>
    <row r="25" ht="12.75">
      <c r="A25" s="59"/>
    </row>
    <row r="26" ht="51">
      <c r="A26" s="59" t="s">
        <v>46</v>
      </c>
    </row>
    <row r="27" ht="12.75">
      <c r="A27" s="59"/>
    </row>
    <row r="28" ht="25.5">
      <c r="A28" s="59" t="s">
        <v>47</v>
      </c>
    </row>
    <row r="29" ht="12.75">
      <c r="A29" s="59" t="s">
        <v>48</v>
      </c>
    </row>
    <row r="30" ht="12.75">
      <c r="A30" s="59" t="s">
        <v>49</v>
      </c>
    </row>
    <row r="31" ht="12.75">
      <c r="A31" s="59"/>
    </row>
  </sheetData>
  <sheetProtection password="CE60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8"/>
  <sheetViews>
    <sheetView tabSelected="1" workbookViewId="0" topLeftCell="A1">
      <selection activeCell="A1" sqref="A1:O2"/>
    </sheetView>
  </sheetViews>
  <sheetFormatPr defaultColWidth="9.140625" defaultRowHeight="12.75"/>
  <cols>
    <col min="1" max="1" width="9.28125" style="2" customWidth="1"/>
    <col min="2" max="14" width="9.140625" style="2" customWidth="1"/>
    <col min="15" max="15" width="9.7109375" style="2" customWidth="1"/>
    <col min="16" max="16384" width="9.140625" style="2" customWidth="1"/>
  </cols>
  <sheetData>
    <row r="1" spans="1:61" ht="12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2">
      <c r="A3" s="15" t="s">
        <v>5</v>
      </c>
      <c r="B3" s="16"/>
      <c r="C3" s="16"/>
      <c r="D3" s="16"/>
      <c r="E3" s="16"/>
      <c r="F3" s="16"/>
      <c r="G3" s="17" t="s">
        <v>1</v>
      </c>
      <c r="H3" s="4">
        <v>66</v>
      </c>
      <c r="I3" s="3" t="s">
        <v>2</v>
      </c>
      <c r="J3" s="5">
        <v>7</v>
      </c>
      <c r="K3" s="30" t="s">
        <v>23</v>
      </c>
      <c r="L3" s="30"/>
      <c r="M3" s="30"/>
      <c r="N3" s="30"/>
      <c r="O3" s="3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">
        <f>H3+1</f>
        <v>67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2">
      <c r="A4" s="18" t="s">
        <v>3</v>
      </c>
      <c r="B4" s="19">
        <v>57</v>
      </c>
      <c r="C4" s="19">
        <v>58</v>
      </c>
      <c r="D4" s="19">
        <v>59</v>
      </c>
      <c r="E4" s="19">
        <v>60</v>
      </c>
      <c r="F4" s="19">
        <v>61</v>
      </c>
      <c r="G4" s="20">
        <v>62</v>
      </c>
      <c r="H4" s="20">
        <v>63</v>
      </c>
      <c r="I4" s="20">
        <v>64</v>
      </c>
      <c r="J4" s="20">
        <v>65</v>
      </c>
      <c r="K4" s="10">
        <v>150000</v>
      </c>
      <c r="L4" s="10"/>
      <c r="M4" s="10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">
      <c r="A5" s="20" t="s">
        <v>4</v>
      </c>
      <c r="B5" s="21">
        <v>4.72</v>
      </c>
      <c r="C5" s="21">
        <v>4.86</v>
      </c>
      <c r="D5" s="21">
        <v>5.006</v>
      </c>
      <c r="E5" s="21">
        <v>5.163</v>
      </c>
      <c r="F5" s="21">
        <v>5.334</v>
      </c>
      <c r="G5" s="22">
        <v>5.514</v>
      </c>
      <c r="H5" s="22">
        <v>5.706</v>
      </c>
      <c r="I5" s="22">
        <v>5.911</v>
      </c>
      <c r="J5" s="23">
        <v>6.136</v>
      </c>
      <c r="K5" s="26" t="s">
        <v>10</v>
      </c>
      <c r="L5" s="26" t="s">
        <v>11</v>
      </c>
      <c r="M5" s="26" t="s">
        <v>12</v>
      </c>
      <c r="N5" s="26" t="s">
        <v>13</v>
      </c>
      <c r="O5" s="27" t="s">
        <v>15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">
      <c r="A6" s="20" t="s">
        <v>6</v>
      </c>
      <c r="B6" s="24">
        <f>VLOOKUP($H$3,B4:J5,9)</f>
        <v>6.136</v>
      </c>
      <c r="C6" s="24">
        <f>VLOOKUP($AA$3,B4:J5,9)</f>
        <v>6.136</v>
      </c>
      <c r="D6" s="24">
        <f>ROUND((C6-B6)/12,6)</f>
        <v>0</v>
      </c>
      <c r="E6" s="24">
        <f>ROUND(D6*J9,4)</f>
        <v>0</v>
      </c>
      <c r="F6" s="24">
        <f>B6+E6</f>
        <v>6.136</v>
      </c>
      <c r="G6" s="25">
        <f>IF(H3&gt;64,F6,IF(H3&lt;57,B5,F6))</f>
        <v>6.136</v>
      </c>
      <c r="H6" s="25"/>
      <c r="I6" s="25"/>
      <c r="J6" s="25"/>
      <c r="K6" s="28"/>
      <c r="L6" s="28"/>
      <c r="M6" s="28"/>
      <c r="N6" s="28"/>
      <c r="O6" s="29" t="s">
        <v>16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">
      <c r="A7" s="8"/>
      <c r="B7" s="8"/>
      <c r="C7" s="8"/>
      <c r="D7" s="8"/>
      <c r="E7" s="8"/>
      <c r="F7" s="8"/>
      <c r="G7" s="8"/>
      <c r="H7" s="8"/>
      <c r="I7" s="8"/>
      <c r="J7" s="8"/>
      <c r="K7" s="31"/>
      <c r="L7" s="31"/>
      <c r="M7" s="31"/>
      <c r="N7" s="31"/>
      <c r="O7" s="8"/>
      <c r="P7" s="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">
      <c r="A8" s="15" t="s">
        <v>5</v>
      </c>
      <c r="B8" s="16"/>
      <c r="C8" s="16"/>
      <c r="D8" s="16"/>
      <c r="E8" s="16"/>
      <c r="F8" s="16"/>
      <c r="G8" s="17" t="s">
        <v>1</v>
      </c>
      <c r="H8" s="32">
        <f>H3</f>
        <v>66</v>
      </c>
      <c r="I8" s="17" t="s">
        <v>2</v>
      </c>
      <c r="J8" s="33">
        <f>J3</f>
        <v>7</v>
      </c>
      <c r="K8" s="26" t="s">
        <v>17</v>
      </c>
      <c r="L8" s="26"/>
      <c r="M8" s="26"/>
      <c r="N8" s="26"/>
      <c r="O8" s="26"/>
      <c r="P8" s="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">
      <c r="A9" s="20" t="s">
        <v>7</v>
      </c>
      <c r="B9" s="20">
        <v>57</v>
      </c>
      <c r="C9" s="20">
        <v>58</v>
      </c>
      <c r="D9" s="20">
        <v>59</v>
      </c>
      <c r="E9" s="20">
        <v>60</v>
      </c>
      <c r="F9" s="20">
        <v>61</v>
      </c>
      <c r="G9" s="20">
        <v>62</v>
      </c>
      <c r="H9" s="20">
        <v>63</v>
      </c>
      <c r="I9" s="20">
        <v>64</v>
      </c>
      <c r="J9" s="20">
        <v>65</v>
      </c>
      <c r="K9" s="34">
        <f>G6</f>
        <v>6.136</v>
      </c>
      <c r="L9" s="24">
        <f>G11</f>
        <v>5.62</v>
      </c>
      <c r="M9" s="24">
        <f>G15</f>
        <v>5.7418309999999995</v>
      </c>
      <c r="N9" s="24">
        <f>G19</f>
        <v>5.619169</v>
      </c>
      <c r="O9" s="20" t="s">
        <v>4</v>
      </c>
      <c r="P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2">
      <c r="A10" s="20" t="s">
        <v>4</v>
      </c>
      <c r="B10" s="21">
        <v>4.419</v>
      </c>
      <c r="C10" s="21">
        <v>4.538</v>
      </c>
      <c r="D10" s="21">
        <v>4.664</v>
      </c>
      <c r="E10" s="21">
        <v>4.798</v>
      </c>
      <c r="F10" s="21">
        <v>4.94</v>
      </c>
      <c r="G10" s="21">
        <v>5.093</v>
      </c>
      <c r="H10" s="21">
        <v>5.257</v>
      </c>
      <c r="I10" s="21">
        <v>5.432</v>
      </c>
      <c r="J10" s="21">
        <v>5.62</v>
      </c>
      <c r="K10" s="35">
        <f>K4/100*K9</f>
        <v>9204</v>
      </c>
      <c r="L10" s="36">
        <f>K4/100*L9</f>
        <v>8430</v>
      </c>
      <c r="M10" s="36">
        <f>K4/100*M9</f>
        <v>8612.7465</v>
      </c>
      <c r="N10" s="36">
        <f>K4/100*N9</f>
        <v>8428.7535</v>
      </c>
      <c r="O10" s="26" t="s">
        <v>14</v>
      </c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2">
      <c r="A11" s="20" t="s">
        <v>6</v>
      </c>
      <c r="B11" s="24">
        <f>VLOOKUP($H$3,B9:J10,9)</f>
        <v>5.62</v>
      </c>
      <c r="C11" s="24">
        <f>VLOOKUP($AA$3,B9:J10,9)</f>
        <v>5.62</v>
      </c>
      <c r="D11" s="24">
        <f>ROUND((C11-B11)/12,6)</f>
        <v>0</v>
      </c>
      <c r="E11" s="24">
        <f>ROUND(D11*J14,4)</f>
        <v>0</v>
      </c>
      <c r="F11" s="24">
        <f>B11+E11</f>
        <v>5.62</v>
      </c>
      <c r="G11" s="25">
        <f>IF(H8&gt;64,F11,IF(H8&lt;57,B10,F11))</f>
        <v>5.62</v>
      </c>
      <c r="H11" s="25"/>
      <c r="I11" s="25"/>
      <c r="J11" s="25"/>
      <c r="K11" s="37"/>
      <c r="L11" s="38"/>
      <c r="M11" s="38"/>
      <c r="N11" s="38"/>
      <c r="O11" s="38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2">
      <c r="A13" s="20" t="s">
        <v>8</v>
      </c>
      <c r="B13" s="20">
        <v>57</v>
      </c>
      <c r="C13" s="20">
        <v>58</v>
      </c>
      <c r="D13" s="20">
        <v>59</v>
      </c>
      <c r="E13" s="20">
        <v>60</v>
      </c>
      <c r="F13" s="20">
        <v>61</v>
      </c>
      <c r="G13" s="20">
        <v>62</v>
      </c>
      <c r="H13" s="20">
        <v>63</v>
      </c>
      <c r="I13" s="20">
        <v>64</v>
      </c>
      <c r="J13" s="20">
        <v>65</v>
      </c>
      <c r="K13" s="20">
        <v>66</v>
      </c>
      <c r="L13" s="20">
        <v>67</v>
      </c>
      <c r="M13" s="20">
        <v>68</v>
      </c>
      <c r="N13" s="20">
        <v>69</v>
      </c>
      <c r="O13" s="20">
        <v>70</v>
      </c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2">
      <c r="A14" s="20" t="s">
        <v>4</v>
      </c>
      <c r="B14" s="39">
        <v>4.304</v>
      </c>
      <c r="C14" s="39">
        <v>4.416</v>
      </c>
      <c r="D14" s="39">
        <v>4.535</v>
      </c>
      <c r="E14" s="39">
        <v>4.661</v>
      </c>
      <c r="F14" s="39">
        <v>4.796</v>
      </c>
      <c r="G14" s="39">
        <v>4.94</v>
      </c>
      <c r="H14" s="39">
        <v>5.094</v>
      </c>
      <c r="I14" s="39">
        <v>5.259</v>
      </c>
      <c r="J14" s="39">
        <v>5.435</v>
      </c>
      <c r="K14" s="39">
        <v>5.624</v>
      </c>
      <c r="L14" s="39">
        <v>5.826</v>
      </c>
      <c r="M14" s="39">
        <v>6.046</v>
      </c>
      <c r="N14" s="39">
        <v>6.283</v>
      </c>
      <c r="O14" s="39">
        <v>6.541</v>
      </c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2">
      <c r="A15" s="20" t="s">
        <v>6</v>
      </c>
      <c r="B15" s="24">
        <f>VLOOKUP($H$3,B13:O14,10)</f>
        <v>5.624</v>
      </c>
      <c r="C15" s="24">
        <f>VLOOKUP($AA$3,B13:O14,11)</f>
        <v>5.826</v>
      </c>
      <c r="D15" s="40">
        <f>ROUND((C15-B15)/12,6)</f>
        <v>0.016833</v>
      </c>
      <c r="E15" s="24">
        <f>ROUND(D15*J3,6)</f>
        <v>0.117831</v>
      </c>
      <c r="F15" s="24">
        <f>B15+E15</f>
        <v>5.7418309999999995</v>
      </c>
      <c r="G15" s="25">
        <f>IF(H3&gt;70,#REF!,IF(H3&lt;57,B15,F15))</f>
        <v>5.7418309999999995</v>
      </c>
      <c r="H15" s="30"/>
      <c r="I15" s="30"/>
      <c r="J15" s="30"/>
      <c r="K15" s="30"/>
      <c r="L15" s="30"/>
      <c r="M15" s="30"/>
      <c r="N15" s="30"/>
      <c r="O15" s="30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2">
      <c r="A16" s="8"/>
      <c r="B16" s="8"/>
      <c r="C16" s="8"/>
      <c r="D16" s="8"/>
      <c r="E16" s="8"/>
      <c r="F16" s="41"/>
      <c r="G16" s="42"/>
      <c r="H16" s="8"/>
      <c r="I16" s="8"/>
      <c r="J16" s="8"/>
      <c r="K16" s="8"/>
      <c r="L16" s="8"/>
      <c r="M16" s="8"/>
      <c r="N16" s="8"/>
      <c r="O16" s="8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2">
      <c r="A17" s="20" t="s">
        <v>9</v>
      </c>
      <c r="B17" s="20">
        <v>57</v>
      </c>
      <c r="C17" s="20">
        <v>58</v>
      </c>
      <c r="D17" s="20">
        <v>59</v>
      </c>
      <c r="E17" s="20">
        <v>60</v>
      </c>
      <c r="F17" s="20">
        <v>61</v>
      </c>
      <c r="G17" s="20">
        <v>62</v>
      </c>
      <c r="H17" s="20">
        <v>63</v>
      </c>
      <c r="I17" s="20">
        <v>64</v>
      </c>
      <c r="J17" s="20">
        <v>65</v>
      </c>
      <c r="K17" s="20">
        <v>66</v>
      </c>
      <c r="L17" s="20">
        <v>67</v>
      </c>
      <c r="M17" s="20">
        <v>68</v>
      </c>
      <c r="N17" s="20">
        <v>69</v>
      </c>
      <c r="O17" s="20">
        <v>70</v>
      </c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">
      <c r="A18" s="20" t="s">
        <v>4</v>
      </c>
      <c r="B18" s="39">
        <v>4.246</v>
      </c>
      <c r="C18" s="39">
        <v>4.354</v>
      </c>
      <c r="D18" s="39">
        <v>4.447</v>
      </c>
      <c r="E18" s="39">
        <v>4.589</v>
      </c>
      <c r="F18" s="39">
        <v>4.719</v>
      </c>
      <c r="G18" s="39">
        <v>4.856</v>
      </c>
      <c r="H18" s="39">
        <v>5.002</v>
      </c>
      <c r="I18" s="39">
        <v>5.159</v>
      </c>
      <c r="J18" s="39">
        <v>5.326</v>
      </c>
      <c r="K18" s="39">
        <v>5.506</v>
      </c>
      <c r="L18" s="39">
        <v>5.7</v>
      </c>
      <c r="M18" s="39">
        <v>5.901</v>
      </c>
      <c r="N18" s="39">
        <v>6.135</v>
      </c>
      <c r="O18" s="39">
        <v>6.378</v>
      </c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">
      <c r="A19" s="20" t="s">
        <v>6</v>
      </c>
      <c r="B19" s="24">
        <f>VLOOKUP($H$3,B17:O18,10)</f>
        <v>5.506</v>
      </c>
      <c r="C19" s="24">
        <f>VLOOKUP($AA$3,B17:O18,11)</f>
        <v>5.7</v>
      </c>
      <c r="D19" s="40">
        <f>ROUND((C19-B19)/12,6)</f>
        <v>0.016167</v>
      </c>
      <c r="E19" s="24">
        <f>ROUND(D19*J3,6)</f>
        <v>0.113169</v>
      </c>
      <c r="F19" s="24">
        <f>B19+E19</f>
        <v>5.619169</v>
      </c>
      <c r="G19" s="25">
        <f>IF(H3&gt;70,#REF!,IF(H3&lt;57,B19,F19))</f>
        <v>5.619169</v>
      </c>
      <c r="H19" s="30"/>
      <c r="I19" s="30"/>
      <c r="J19" s="30"/>
      <c r="K19" s="30"/>
      <c r="L19" s="30"/>
      <c r="M19" s="30"/>
      <c r="N19" s="30"/>
      <c r="O19" s="30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">
      <c r="A20" s="43"/>
      <c r="B20" s="44"/>
      <c r="C20" s="44"/>
      <c r="D20" s="45"/>
      <c r="E20" s="44"/>
      <c r="F20" s="44"/>
      <c r="G20" s="44"/>
      <c r="H20" s="43"/>
      <c r="I20" s="43"/>
      <c r="J20" s="43"/>
      <c r="K20" s="43"/>
      <c r="L20" s="43"/>
      <c r="M20" s="43"/>
      <c r="N20" s="43"/>
      <c r="O20" s="43"/>
      <c r="P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>
      <c r="A21" s="46" t="s">
        <v>0</v>
      </c>
      <c r="B21" s="47"/>
      <c r="C21" s="47"/>
      <c r="D21" s="47"/>
      <c r="E21" s="46" t="s">
        <v>0</v>
      </c>
      <c r="F21" s="47"/>
      <c r="G21" s="47"/>
      <c r="H21" s="47"/>
      <c r="I21" s="46" t="s">
        <v>0</v>
      </c>
      <c r="J21" s="47"/>
      <c r="K21" s="47"/>
      <c r="L21" s="47"/>
      <c r="M21" s="48" t="s">
        <v>0</v>
      </c>
      <c r="N21" s="49"/>
      <c r="O21" s="50"/>
      <c r="P21" s="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.75">
      <c r="A22" s="51" t="s">
        <v>18</v>
      </c>
      <c r="B22" s="52"/>
      <c r="C22" s="52"/>
      <c r="D22" s="52"/>
      <c r="E22" s="53" t="s">
        <v>19</v>
      </c>
      <c r="F22" s="54"/>
      <c r="G22" s="54"/>
      <c r="H22" s="54"/>
      <c r="I22" s="51" t="s">
        <v>20</v>
      </c>
      <c r="J22" s="52"/>
      <c r="K22" s="52"/>
      <c r="L22" s="52"/>
      <c r="M22" s="51" t="s">
        <v>21</v>
      </c>
      <c r="N22" s="52"/>
      <c r="O22" s="55"/>
      <c r="P22" s="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">
      <c r="A23" s="56">
        <f>K10/13</f>
        <v>708</v>
      </c>
      <c r="B23" s="57"/>
      <c r="C23" s="57"/>
      <c r="D23" s="58"/>
      <c r="E23" s="56">
        <f>L10/13</f>
        <v>648.4615384615385</v>
      </c>
      <c r="F23" s="57"/>
      <c r="G23" s="57"/>
      <c r="H23" s="58"/>
      <c r="I23" s="56">
        <f>M10/13</f>
        <v>662.5189615384614</v>
      </c>
      <c r="J23" s="57"/>
      <c r="K23" s="57"/>
      <c r="L23" s="58"/>
      <c r="M23" s="56">
        <f>N10/13</f>
        <v>648.3656538461539</v>
      </c>
      <c r="N23" s="57"/>
      <c r="O23" s="58"/>
      <c r="P23" s="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2">
      <c r="A24" s="8"/>
      <c r="B24" s="8"/>
      <c r="C24" s="8"/>
      <c r="D24" s="8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">
      <c r="A28" s="1"/>
      <c r="B28" s="1"/>
      <c r="C28" s="1"/>
      <c r="D28" s="1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">
      <c r="A29" s="1"/>
      <c r="B29" s="1"/>
      <c r="C29" s="1"/>
      <c r="D29" s="1"/>
      <c r="E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55" ht="12">
      <c r="A30" s="1"/>
      <c r="B30" s="1"/>
      <c r="C30" s="1"/>
      <c r="D30" s="1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">
      <c r="A31" s="1"/>
      <c r="B31" s="1"/>
      <c r="C31" s="1"/>
      <c r="D31" s="1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">
      <c r="A32" s="1"/>
      <c r="B32" s="1"/>
      <c r="C32" s="1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">
      <c r="A33" s="1"/>
      <c r="B33" s="1"/>
      <c r="C33" s="1"/>
      <c r="D33" s="1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">
      <c r="A34" s="1"/>
      <c r="B34" s="1"/>
      <c r="C34" s="1"/>
      <c r="D34" s="1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2">
      <c r="A35" s="1"/>
      <c r="B35" s="1"/>
      <c r="C35" s="1"/>
      <c r="D35" s="1"/>
      <c r="E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">
      <c r="A36" s="1"/>
      <c r="B36" s="1"/>
      <c r="C36" s="1"/>
      <c r="D36" s="1"/>
      <c r="E36" s="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">
      <c r="A37" s="1"/>
      <c r="B37" s="1"/>
      <c r="C37" s="1"/>
      <c r="D37" s="1"/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</sheetData>
  <sheetProtection password="CE60" sheet="1" objects="1" scenarios="1"/>
  <mergeCells count="34">
    <mergeCell ref="A25:O25"/>
    <mergeCell ref="A26:O26"/>
    <mergeCell ref="A27:O27"/>
    <mergeCell ref="A1:O2"/>
    <mergeCell ref="A21:D21"/>
    <mergeCell ref="E21:H21"/>
    <mergeCell ref="I21:L21"/>
    <mergeCell ref="M21:O21"/>
    <mergeCell ref="L10:L11"/>
    <mergeCell ref="M10:M11"/>
    <mergeCell ref="A22:D22"/>
    <mergeCell ref="E22:H22"/>
    <mergeCell ref="A23:D23"/>
    <mergeCell ref="E23:H23"/>
    <mergeCell ref="M5:M6"/>
    <mergeCell ref="N5:N6"/>
    <mergeCell ref="I23:L23"/>
    <mergeCell ref="M22:O22"/>
    <mergeCell ref="M23:O23"/>
    <mergeCell ref="N10:N11"/>
    <mergeCell ref="O10:O11"/>
    <mergeCell ref="G15:O15"/>
    <mergeCell ref="I22:L22"/>
    <mergeCell ref="G19:O19"/>
    <mergeCell ref="K8:O8"/>
    <mergeCell ref="K10:K11"/>
    <mergeCell ref="A3:F3"/>
    <mergeCell ref="G6:J6"/>
    <mergeCell ref="A8:F8"/>
    <mergeCell ref="G11:J11"/>
    <mergeCell ref="K3:O3"/>
    <mergeCell ref="K4:O4"/>
    <mergeCell ref="K5:K6"/>
    <mergeCell ref="L5:L6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Peppe</cp:lastModifiedBy>
  <cp:lastPrinted>2015-08-20T18:42:34Z</cp:lastPrinted>
  <dcterms:created xsi:type="dcterms:W3CDTF">2012-04-18T17:22:55Z</dcterms:created>
  <dcterms:modified xsi:type="dcterms:W3CDTF">2017-07-30T21:41:47Z</dcterms:modified>
  <cp:category/>
  <cp:version/>
  <cp:contentType/>
  <cp:contentStatus/>
</cp:coreProperties>
</file>